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INANCE OFFICER\Financial Statements\20-21\"/>
    </mc:Choice>
  </mc:AlternateContent>
  <xr:revisionPtr revIDLastSave="0" documentId="13_ncr:1_{1089A6A9-4FCB-460C-9D82-2AAD382849C6}" xr6:coauthVersionLast="47" xr6:coauthVersionMax="47" xr10:uidLastSave="{00000000-0000-0000-0000-000000000000}"/>
  <bookViews>
    <workbookView xWindow="-120" yWindow="-120" windowWidth="24240" windowHeight="13140" xr2:uid="{E0E8E4ED-5B25-440D-A36A-3689988B9FA6}"/>
  </bookViews>
  <sheets>
    <sheet name="Sheet1" sheetId="1" r:id="rId1"/>
  </sheets>
  <externalReferences>
    <externalReference r:id="rId2"/>
  </externalReferences>
  <definedNames>
    <definedName name="_xlnm.Print_Area" localSheetId="0">Sheet1!$A$1:$R$173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3" i="1" l="1"/>
  <c r="H153" i="1"/>
  <c r="I152" i="1"/>
  <c r="H152" i="1"/>
  <c r="I171" i="1"/>
  <c r="H171" i="1"/>
  <c r="I170" i="1"/>
  <c r="H170" i="1"/>
  <c r="I168" i="1"/>
  <c r="H168" i="1"/>
  <c r="I167" i="1"/>
  <c r="H167" i="1"/>
  <c r="I165" i="1"/>
  <c r="I164" i="1"/>
  <c r="H165" i="1"/>
  <c r="H164" i="1"/>
  <c r="H162" i="1"/>
  <c r="I162" i="1"/>
  <c r="I161" i="1"/>
  <c r="H161" i="1"/>
  <c r="I159" i="1"/>
  <c r="H159" i="1"/>
  <c r="I158" i="1"/>
  <c r="H158" i="1"/>
  <c r="I156" i="1"/>
  <c r="H156" i="1"/>
  <c r="I155" i="1"/>
  <c r="H155" i="1"/>
  <c r="I150" i="1"/>
  <c r="H150" i="1"/>
  <c r="I149" i="1"/>
  <c r="H149" i="1"/>
  <c r="I147" i="1"/>
  <c r="H147" i="1"/>
  <c r="Q27" i="1"/>
  <c r="K30" i="1"/>
  <c r="M51" i="1"/>
  <c r="A114" i="1"/>
  <c r="M31" i="1"/>
  <c r="A145" i="1"/>
  <c r="M88" i="1" l="1"/>
  <c r="L88" i="1"/>
  <c r="I88" i="1"/>
  <c r="H88" i="1"/>
  <c r="I132" i="1"/>
  <c r="I130" i="1"/>
  <c r="I128" i="1"/>
  <c r="I126" i="1"/>
  <c r="I124" i="1"/>
  <c r="I122" i="1"/>
  <c r="I120" i="1"/>
  <c r="I118" i="1"/>
  <c r="L52" i="1" l="1"/>
  <c r="K11" i="1"/>
  <c r="K10" i="1"/>
  <c r="K171" i="1" l="1"/>
  <c r="L171" i="1" s="1"/>
  <c r="K170" i="1"/>
  <c r="L170" i="1" s="1"/>
  <c r="K168" i="1"/>
  <c r="L168" i="1" s="1"/>
  <c r="K162" i="1"/>
  <c r="L162" i="1" s="1"/>
  <c r="K159" i="1"/>
  <c r="L159" i="1" s="1"/>
  <c r="K158" i="1"/>
  <c r="L158" i="1" s="1"/>
  <c r="K156" i="1"/>
  <c r="L156" i="1" s="1"/>
  <c r="K153" i="1"/>
  <c r="L153" i="1" s="1"/>
  <c r="K152" i="1"/>
  <c r="L152" i="1" s="1"/>
  <c r="K150" i="1"/>
  <c r="L150" i="1" s="1"/>
  <c r="K149" i="1"/>
  <c r="L149" i="1" s="1"/>
  <c r="H173" i="1"/>
  <c r="H172" i="1"/>
  <c r="H116" i="1"/>
  <c r="K161" i="1" l="1"/>
  <c r="L161" i="1" s="1"/>
  <c r="K155" i="1"/>
  <c r="L155" i="1" s="1"/>
  <c r="I173" i="1"/>
  <c r="K164" i="1"/>
  <c r="L164" i="1" s="1"/>
  <c r="I172" i="1"/>
  <c r="K172" i="1" s="1"/>
  <c r="L172" i="1" s="1"/>
  <c r="K147" i="1"/>
  <c r="L147" i="1" s="1"/>
  <c r="K167" i="1"/>
  <c r="L167" i="1" s="1"/>
  <c r="K165" i="1"/>
  <c r="L165" i="1" s="1"/>
  <c r="H132" i="1"/>
  <c r="H130" i="1"/>
  <c r="H128" i="1"/>
  <c r="H126" i="1"/>
  <c r="H124" i="1"/>
  <c r="H122" i="1"/>
  <c r="H120" i="1"/>
  <c r="H118" i="1"/>
  <c r="K116" i="1"/>
  <c r="K120" i="1" l="1"/>
  <c r="L120" i="1" s="1"/>
  <c r="K118" i="1"/>
  <c r="L118" i="1" s="1"/>
  <c r="K124" i="1"/>
  <c r="L124" i="1" s="1"/>
  <c r="K128" i="1"/>
  <c r="L128" i="1" s="1"/>
  <c r="I134" i="1"/>
  <c r="K122" i="1"/>
  <c r="L122" i="1" s="1"/>
  <c r="K126" i="1"/>
  <c r="L126" i="1" s="1"/>
  <c r="K130" i="1"/>
  <c r="L130" i="1" s="1"/>
  <c r="K132" i="1"/>
  <c r="L132" i="1" s="1"/>
  <c r="H134" i="1"/>
  <c r="K134" i="1" l="1"/>
  <c r="L134" i="1" s="1"/>
  <c r="L107" i="1"/>
  <c r="H107" i="1"/>
  <c r="P107" i="1"/>
  <c r="R106" i="1"/>
  <c r="R105" i="1"/>
  <c r="Q105" i="1"/>
  <c r="K105" i="1"/>
  <c r="P103" i="1"/>
  <c r="L103" i="1"/>
  <c r="I103" i="1"/>
  <c r="H103" i="1"/>
  <c r="R102" i="1"/>
  <c r="K102" i="1"/>
  <c r="R101" i="1"/>
  <c r="K101" i="1"/>
  <c r="R100" i="1"/>
  <c r="K100" i="1"/>
  <c r="P98" i="1"/>
  <c r="L98" i="1"/>
  <c r="O98" i="1" s="1"/>
  <c r="I98" i="1"/>
  <c r="H98" i="1"/>
  <c r="R97" i="1"/>
  <c r="O97" i="1"/>
  <c r="K97" i="1"/>
  <c r="R96" i="1"/>
  <c r="O96" i="1"/>
  <c r="R95" i="1"/>
  <c r="O95" i="1"/>
  <c r="K95" i="1"/>
  <c r="P88" i="1"/>
  <c r="R87" i="1"/>
  <c r="Q87" i="1"/>
  <c r="O87" i="1"/>
  <c r="K87" i="1"/>
  <c r="R86" i="1"/>
  <c r="Q86" i="1"/>
  <c r="O86" i="1"/>
  <c r="K86" i="1"/>
  <c r="Q85" i="1"/>
  <c r="R85" i="1" s="1"/>
  <c r="O85" i="1"/>
  <c r="K85" i="1"/>
  <c r="Q84" i="1"/>
  <c r="R84" i="1" s="1"/>
  <c r="O84" i="1"/>
  <c r="K84" i="1"/>
  <c r="R83" i="1"/>
  <c r="Q83" i="1"/>
  <c r="O83" i="1"/>
  <c r="K83" i="1"/>
  <c r="Q82" i="1"/>
  <c r="R82" i="1" s="1"/>
  <c r="O82" i="1"/>
  <c r="R81" i="1"/>
  <c r="Q81" i="1"/>
  <c r="O81" i="1"/>
  <c r="K81" i="1"/>
  <c r="R80" i="1"/>
  <c r="Q80" i="1"/>
  <c r="O80" i="1"/>
  <c r="K80" i="1"/>
  <c r="Q79" i="1"/>
  <c r="R79" i="1" s="1"/>
  <c r="O79" i="1"/>
  <c r="K79" i="1"/>
  <c r="R78" i="1"/>
  <c r="Q78" i="1"/>
  <c r="O78" i="1"/>
  <c r="K78" i="1"/>
  <c r="R77" i="1"/>
  <c r="Q77" i="1"/>
  <c r="O77" i="1"/>
  <c r="K77" i="1"/>
  <c r="Q76" i="1"/>
  <c r="R76" i="1" s="1"/>
  <c r="O76" i="1"/>
  <c r="K76" i="1"/>
  <c r="Q75" i="1"/>
  <c r="R75" i="1" s="1"/>
  <c r="O75" i="1"/>
  <c r="K75" i="1"/>
  <c r="R74" i="1"/>
  <c r="O74" i="1"/>
  <c r="K74" i="1"/>
  <c r="R73" i="1"/>
  <c r="Q73" i="1"/>
  <c r="O73" i="1"/>
  <c r="K73" i="1"/>
  <c r="Q72" i="1"/>
  <c r="R72" i="1" s="1"/>
  <c r="O72" i="1"/>
  <c r="K72" i="1"/>
  <c r="R71" i="1"/>
  <c r="Q71" i="1"/>
  <c r="O71" i="1"/>
  <c r="K71" i="1"/>
  <c r="Q70" i="1"/>
  <c r="R70" i="1" s="1"/>
  <c r="O70" i="1"/>
  <c r="K70" i="1"/>
  <c r="R69" i="1"/>
  <c r="Q69" i="1"/>
  <c r="O69" i="1"/>
  <c r="K69" i="1"/>
  <c r="R68" i="1"/>
  <c r="Q68" i="1"/>
  <c r="O68" i="1"/>
  <c r="K68" i="1"/>
  <c r="Q67" i="1"/>
  <c r="R67" i="1" s="1"/>
  <c r="O67" i="1"/>
  <c r="K67" i="1"/>
  <c r="R66" i="1"/>
  <c r="Q66" i="1"/>
  <c r="O66" i="1"/>
  <c r="K66" i="1"/>
  <c r="R65" i="1"/>
  <c r="Q65" i="1"/>
  <c r="O65" i="1"/>
  <c r="K65" i="1"/>
  <c r="Q64" i="1"/>
  <c r="R64" i="1" s="1"/>
  <c r="O64" i="1"/>
  <c r="K64" i="1"/>
  <c r="Q63" i="1"/>
  <c r="R63" i="1" s="1"/>
  <c r="O63" i="1"/>
  <c r="K63" i="1"/>
  <c r="R62" i="1"/>
  <c r="Q62" i="1"/>
  <c r="O62" i="1"/>
  <c r="K62" i="1"/>
  <c r="Q61" i="1"/>
  <c r="R61" i="1" s="1"/>
  <c r="O61" i="1"/>
  <c r="K61" i="1"/>
  <c r="O57" i="1"/>
  <c r="O56" i="1"/>
  <c r="K56" i="1"/>
  <c r="R53" i="1"/>
  <c r="P53" i="1"/>
  <c r="N52" i="1"/>
  <c r="M52" i="1"/>
  <c r="R52" i="1" s="1"/>
  <c r="J52" i="1"/>
  <c r="I52" i="1"/>
  <c r="H52" i="1"/>
  <c r="N51" i="1"/>
  <c r="Q51" i="1"/>
  <c r="R51" i="1" s="1"/>
  <c r="L51" i="1"/>
  <c r="J51" i="1"/>
  <c r="I51" i="1"/>
  <c r="H51" i="1"/>
  <c r="P49" i="1"/>
  <c r="M49" i="1"/>
  <c r="L49" i="1"/>
  <c r="I49" i="1"/>
  <c r="H49" i="1"/>
  <c r="R48" i="1"/>
  <c r="O48" i="1"/>
  <c r="N48" i="1"/>
  <c r="K48" i="1"/>
  <c r="R47" i="1"/>
  <c r="O47" i="1"/>
  <c r="N47" i="1"/>
  <c r="K47" i="1"/>
  <c r="J47" i="1"/>
  <c r="J49" i="1" s="1"/>
  <c r="P45" i="1"/>
  <c r="M45" i="1"/>
  <c r="L45" i="1"/>
  <c r="I45" i="1"/>
  <c r="H45" i="1"/>
  <c r="R44" i="1"/>
  <c r="O44" i="1"/>
  <c r="N44" i="1"/>
  <c r="K44" i="1"/>
  <c r="J44" i="1"/>
  <c r="R43" i="1"/>
  <c r="O43" i="1"/>
  <c r="N43" i="1"/>
  <c r="K43" i="1"/>
  <c r="J43" i="1"/>
  <c r="P41" i="1"/>
  <c r="M41" i="1"/>
  <c r="L41" i="1"/>
  <c r="I41" i="1"/>
  <c r="H41" i="1"/>
  <c r="R40" i="1"/>
  <c r="O40" i="1"/>
  <c r="N40" i="1"/>
  <c r="K40" i="1"/>
  <c r="O39" i="1"/>
  <c r="R38" i="1"/>
  <c r="O38" i="1"/>
  <c r="N38" i="1"/>
  <c r="K38" i="1"/>
  <c r="J38" i="1"/>
  <c r="J41" i="1" s="1"/>
  <c r="P36" i="1"/>
  <c r="M36" i="1"/>
  <c r="L36" i="1"/>
  <c r="I36" i="1"/>
  <c r="H36" i="1"/>
  <c r="R35" i="1"/>
  <c r="O35" i="1"/>
  <c r="N35" i="1"/>
  <c r="K35" i="1"/>
  <c r="J35" i="1"/>
  <c r="O34" i="1"/>
  <c r="K34" i="1"/>
  <c r="J34" i="1"/>
  <c r="R33" i="1"/>
  <c r="O33" i="1"/>
  <c r="O36" i="1" s="1"/>
  <c r="N33" i="1"/>
  <c r="K33" i="1"/>
  <c r="J33" i="1"/>
  <c r="P31" i="1"/>
  <c r="L31" i="1"/>
  <c r="I31" i="1"/>
  <c r="H31" i="1"/>
  <c r="R30" i="1"/>
  <c r="O30" i="1"/>
  <c r="N30" i="1"/>
  <c r="R29" i="1"/>
  <c r="O29" i="1"/>
  <c r="N29" i="1"/>
  <c r="K29" i="1"/>
  <c r="J29" i="1"/>
  <c r="P27" i="1"/>
  <c r="M27" i="1"/>
  <c r="L27" i="1"/>
  <c r="I27" i="1"/>
  <c r="H27" i="1"/>
  <c r="R26" i="1"/>
  <c r="O26" i="1"/>
  <c r="N26" i="1"/>
  <c r="K26" i="1"/>
  <c r="J26" i="1"/>
  <c r="R25" i="1"/>
  <c r="O25" i="1"/>
  <c r="N25" i="1"/>
  <c r="K25" i="1"/>
  <c r="R24" i="1"/>
  <c r="O24" i="1"/>
  <c r="N24" i="1"/>
  <c r="K24" i="1"/>
  <c r="J24" i="1"/>
  <c r="R23" i="1"/>
  <c r="O23" i="1"/>
  <c r="K23" i="1"/>
  <c r="P21" i="1"/>
  <c r="M21" i="1"/>
  <c r="L21" i="1"/>
  <c r="I21" i="1"/>
  <c r="H21" i="1"/>
  <c r="R20" i="1"/>
  <c r="O20" i="1"/>
  <c r="N20" i="1"/>
  <c r="K20" i="1"/>
  <c r="R19" i="1"/>
  <c r="O19" i="1"/>
  <c r="N19" i="1"/>
  <c r="K19" i="1"/>
  <c r="J19" i="1"/>
  <c r="P17" i="1"/>
  <c r="M17" i="1"/>
  <c r="L17" i="1"/>
  <c r="I17" i="1"/>
  <c r="H17" i="1"/>
  <c r="R16" i="1"/>
  <c r="O16" i="1"/>
  <c r="N16" i="1"/>
  <c r="K16" i="1"/>
  <c r="J16" i="1"/>
  <c r="R15" i="1"/>
  <c r="O15" i="1"/>
  <c r="N15" i="1"/>
  <c r="K15" i="1"/>
  <c r="J15" i="1"/>
  <c r="P12" i="1"/>
  <c r="M12" i="1"/>
  <c r="L12" i="1"/>
  <c r="I12" i="1"/>
  <c r="H12" i="1"/>
  <c r="R11" i="1"/>
  <c r="O11" i="1"/>
  <c r="N11" i="1"/>
  <c r="R10" i="1"/>
  <c r="O10" i="1"/>
  <c r="N10" i="1"/>
  <c r="J10" i="1"/>
  <c r="P8" i="1"/>
  <c r="M8" i="1"/>
  <c r="L8" i="1"/>
  <c r="I8" i="1"/>
  <c r="Q8" i="1"/>
  <c r="O7" i="1"/>
  <c r="N7" i="1"/>
  <c r="K7" i="1"/>
  <c r="P91" i="1" l="1"/>
  <c r="M53" i="1"/>
  <c r="O41" i="1"/>
  <c r="N36" i="1"/>
  <c r="K173" i="1"/>
  <c r="L173" i="1" s="1"/>
  <c r="N49" i="1"/>
  <c r="O51" i="1"/>
  <c r="O58" i="1"/>
  <c r="R8" i="1"/>
  <c r="O12" i="1"/>
  <c r="J45" i="1"/>
  <c r="O49" i="1"/>
  <c r="O31" i="1"/>
  <c r="K88" i="1"/>
  <c r="K31" i="1"/>
  <c r="J36" i="1"/>
  <c r="Q31" i="1"/>
  <c r="K12" i="1"/>
  <c r="O27" i="1"/>
  <c r="K98" i="1"/>
  <c r="Q45" i="1"/>
  <c r="K8" i="1"/>
  <c r="K17" i="1"/>
  <c r="K27" i="1"/>
  <c r="O45" i="1"/>
  <c r="K49" i="1"/>
  <c r="K52" i="1"/>
  <c r="J12" i="1"/>
  <c r="N41" i="1"/>
  <c r="K103" i="1"/>
  <c r="R7" i="1"/>
  <c r="O8" i="1"/>
  <c r="N12" i="1"/>
  <c r="I53" i="1"/>
  <c r="I91" i="1" s="1"/>
  <c r="O21" i="1"/>
  <c r="O52" i="1"/>
  <c r="O17" i="1"/>
  <c r="K45" i="1"/>
  <c r="K21" i="1"/>
  <c r="K36" i="1"/>
  <c r="K41" i="1"/>
  <c r="N45" i="1"/>
  <c r="R49" i="1"/>
  <c r="K51" i="1"/>
  <c r="O88" i="1"/>
  <c r="H53" i="1"/>
  <c r="H91" i="1" s="1"/>
  <c r="Q88" i="1"/>
  <c r="J8" i="1"/>
  <c r="N8" i="1"/>
  <c r="J27" i="1"/>
  <c r="N27" i="1"/>
  <c r="J31" i="1"/>
  <c r="N31" i="1"/>
  <c r="P58" i="1"/>
  <c r="J17" i="1"/>
  <c r="N17" i="1"/>
  <c r="N21" i="1"/>
  <c r="Q49" i="1"/>
  <c r="L53" i="1"/>
  <c r="L91" i="1" s="1"/>
  <c r="O53" i="1" l="1"/>
  <c r="M58" i="1"/>
  <c r="M91" i="1"/>
  <c r="R88" i="1"/>
  <c r="Q91" i="1"/>
  <c r="K53" i="1"/>
  <c r="K91" i="1" s="1"/>
  <c r="O91" i="1"/>
  <c r="N53" i="1"/>
  <c r="N91" i="1" s="1"/>
  <c r="J53" i="1"/>
  <c r="J91" i="1" s="1"/>
</calcChain>
</file>

<file path=xl/sharedStrings.xml><?xml version="1.0" encoding="utf-8"?>
<sst xmlns="http://schemas.openxmlformats.org/spreadsheetml/2006/main" count="255" uniqueCount="112">
  <si>
    <t>McCloud Community Services District</t>
  </si>
  <si>
    <t>Statement of Revenue, Expenditures and Changes in Fund Balances</t>
  </si>
  <si>
    <t>Unaudited Actuals</t>
  </si>
  <si>
    <t>Month</t>
  </si>
  <si>
    <t>%</t>
  </si>
  <si>
    <t>YTD</t>
  </si>
  <si>
    <t xml:space="preserve">YTD </t>
  </si>
  <si>
    <t>R  E  M  A  I  N  I  N  G      B  U  D  G  E  T</t>
  </si>
  <si>
    <t>Budget</t>
  </si>
  <si>
    <t>Difference Over(Under)</t>
  </si>
  <si>
    <t>Annual Budget
TOTAL</t>
  </si>
  <si>
    <t>Remaining Funding   ($)</t>
  </si>
  <si>
    <t xml:space="preserve"> Remaining Funding (%)</t>
  </si>
  <si>
    <t>ADMINISTRATION</t>
  </si>
  <si>
    <t>GENERAL (1010)</t>
  </si>
  <si>
    <t>Revenue</t>
  </si>
  <si>
    <t>Net Operating Income</t>
  </si>
  <si>
    <t>Net Expenditures to be Allocated</t>
  </si>
  <si>
    <t xml:space="preserve">  Expenditures - Administration (1010)</t>
  </si>
  <si>
    <t xml:space="preserve">  Expenditures - Directors (1020)</t>
  </si>
  <si>
    <t xml:space="preserve">  Total Administration Expenditures</t>
  </si>
  <si>
    <t>All General Operating Expenses (including Directors) are allocated to our Benefit Assessment District, Special Tax and Enterprise Funds.</t>
  </si>
  <si>
    <t>BENEFIT ASSESSMENT DISTRICTS</t>
  </si>
  <si>
    <t>ALLEYS (1050)</t>
  </si>
  <si>
    <t>Expenditures</t>
  </si>
  <si>
    <t xml:space="preserve"> </t>
  </si>
  <si>
    <t>STREET LIGHTS (1060)</t>
  </si>
  <si>
    <t>INS</t>
  </si>
  <si>
    <t>SPECIAL TAX FUNDS</t>
  </si>
  <si>
    <t>FIRE (1040)</t>
  </si>
  <si>
    <t xml:space="preserve">Revenue </t>
  </si>
  <si>
    <t>PARKS (1070 &amp; 1075)</t>
  </si>
  <si>
    <t>LIBRARY (1080)</t>
  </si>
  <si>
    <t>Carryover</t>
  </si>
  <si>
    <t>ENTERPRISE FUNDS     ENTERPRISE FUNDS</t>
  </si>
  <si>
    <t>REFUSE (1090)</t>
  </si>
  <si>
    <t>Transfer</t>
  </si>
  <si>
    <t>SEWER (2000)</t>
  </si>
  <si>
    <t>WATER (3000)</t>
  </si>
  <si>
    <t>TOTAL</t>
  </si>
  <si>
    <t>SUBTOTAL OF ALL OPERATING FUNDS</t>
  </si>
  <si>
    <r>
      <t>Expenditures (</t>
    </r>
    <r>
      <rPr>
        <i/>
        <sz val="14"/>
        <color theme="1"/>
        <rFont val="Calibri Light"/>
        <family val="1"/>
        <scheme val="major"/>
      </rPr>
      <t>Including Admin</t>
    </r>
    <r>
      <rPr>
        <sz val="14"/>
        <color theme="1"/>
        <rFont val="Calibri Light"/>
        <family val="1"/>
        <scheme val="major"/>
      </rPr>
      <t>)</t>
    </r>
  </si>
  <si>
    <t>2</t>
  </si>
  <si>
    <t>Non Operating Revenue/Expense</t>
  </si>
  <si>
    <t>LAIF Interest Income</t>
  </si>
  <si>
    <t>CERBT Earnings</t>
  </si>
  <si>
    <t>NET INCOME/LOSS</t>
  </si>
  <si>
    <t>BUDGETED FINANCIAL GOALS AND OBLIGATIONS</t>
  </si>
  <si>
    <t>SET ASIDES/CAPITAL OUTLAYS</t>
  </si>
  <si>
    <t>Administrative Restricted  Set Asides</t>
  </si>
  <si>
    <t xml:space="preserve">Administrative Set Asides </t>
  </si>
  <si>
    <t xml:space="preserve">Aministrative Capital Outlays </t>
  </si>
  <si>
    <t xml:space="preserve">Alley Restricted Set Asides </t>
  </si>
  <si>
    <t>Alley Set Asides</t>
  </si>
  <si>
    <t>Alley Capital Outlays</t>
  </si>
  <si>
    <t xml:space="preserve">Lights Restricted Set Asides </t>
  </si>
  <si>
    <t>Lights Set Asides</t>
  </si>
  <si>
    <t>Lights Capital Outlays</t>
  </si>
  <si>
    <t xml:space="preserve">Park Restricted Set Asides </t>
  </si>
  <si>
    <t>Park Set Asides</t>
  </si>
  <si>
    <t>Park Capital Outlays</t>
  </si>
  <si>
    <t xml:space="preserve">Fire Restricted Set Asides </t>
  </si>
  <si>
    <t xml:space="preserve">Fire Set Asides </t>
  </si>
  <si>
    <t xml:space="preserve">Fire Capital Outlays </t>
  </si>
  <si>
    <t xml:space="preserve">Library Restricted Set Asides </t>
  </si>
  <si>
    <t xml:space="preserve">Library Set Asides </t>
  </si>
  <si>
    <t xml:space="preserve">Library Capital Outlays </t>
  </si>
  <si>
    <t xml:space="preserve">Refuse Restricted Set Asides </t>
  </si>
  <si>
    <t xml:space="preserve">Refuse Set Asides </t>
  </si>
  <si>
    <t xml:space="preserve">Refuse Capital Outlays </t>
  </si>
  <si>
    <t xml:space="preserve">Sewer Restricted Set Asides </t>
  </si>
  <si>
    <t xml:space="preserve">Sewer Set Asides </t>
  </si>
  <si>
    <t xml:space="preserve">Sewer Capital Outlays </t>
  </si>
  <si>
    <t xml:space="preserve">Water Restricted Set Asides </t>
  </si>
  <si>
    <t xml:space="preserve">Water Set Asides </t>
  </si>
  <si>
    <t xml:space="preserve">Water Capital Outlays </t>
  </si>
  <si>
    <t>Total Set Asides/Capital Outlays</t>
  </si>
  <si>
    <t>SUBTOTAL OF ALL SET ASIDES AND CAPITAL OUTLAYS</t>
  </si>
  <si>
    <t>Net Change in Funds Cash Position</t>
  </si>
  <si>
    <t>Special Projects</t>
  </si>
  <si>
    <t>Old McCloud Courthouse Project</t>
  </si>
  <si>
    <t>Deposit</t>
  </si>
  <si>
    <t>Billing</t>
  </si>
  <si>
    <t>Reimbursement</t>
  </si>
  <si>
    <t>Balance Due</t>
  </si>
  <si>
    <t>-- UNAUDITED ACTUALS ~ DOES NOT INCLUDE DEPRECIATION AND OTHER ANNUAL TRANSACTIONS --</t>
  </si>
  <si>
    <t>General  (1010)</t>
  </si>
  <si>
    <t>Fiscal Year Budget</t>
  </si>
  <si>
    <t>Re</t>
  </si>
  <si>
    <t>Remaining Fund Total</t>
  </si>
  <si>
    <t>Remaining Fund %</t>
  </si>
  <si>
    <t>Expense</t>
  </si>
  <si>
    <t>Statement of Revenue, Expenditures and Changes in Fund Balance</t>
  </si>
  <si>
    <t xml:space="preserve">     Revenue</t>
  </si>
  <si>
    <t xml:space="preserve">     Expenses</t>
  </si>
  <si>
    <t>FUNDS REVENUE</t>
  </si>
  <si>
    <t>FUNDS EXPENSE</t>
  </si>
  <si>
    <t>LAIF Balance</t>
  </si>
  <si>
    <t>Operating Bank Account</t>
  </si>
  <si>
    <t>CERBT Account</t>
  </si>
  <si>
    <t>Budget Through 6-30-21</t>
  </si>
  <si>
    <t>Actual Through 6-30-21</t>
  </si>
  <si>
    <t>2020-21</t>
  </si>
  <si>
    <t>Fiscal Year 2020-21</t>
  </si>
  <si>
    <t xml:space="preserve">FLSA Revenue </t>
  </si>
  <si>
    <t>FLSA Expenditures</t>
  </si>
  <si>
    <t>Year to Date</t>
  </si>
  <si>
    <t xml:space="preserve">Actual </t>
  </si>
  <si>
    <t>p</t>
  </si>
  <si>
    <t>l</t>
  </si>
  <si>
    <t>Old Court house Cash Balance</t>
  </si>
  <si>
    <t>MCSD Cash Position: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</si>
</sst>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  <numFmt numFmtId="166" formatCode="[$-409]mmmm\-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4"/>
      <name val="Calibri Light"/>
      <family val="1"/>
      <scheme val="major"/>
    </font>
    <font>
      <sz val="14"/>
      <color theme="1"/>
      <name val="Calibri Light"/>
      <family val="1"/>
      <scheme val="major"/>
    </font>
    <font>
      <b/>
      <sz val="14"/>
      <color rgb="FF000000"/>
      <name val="Calibri Light"/>
      <family val="1"/>
      <scheme val="major"/>
    </font>
    <font>
      <sz val="14"/>
      <color theme="1"/>
      <name val="Calibri"/>
      <family val="2"/>
      <scheme val="minor"/>
    </font>
    <font>
      <i/>
      <sz val="14"/>
      <name val="Calibri Light"/>
      <family val="1"/>
      <scheme val="major"/>
    </font>
    <font>
      <sz val="14"/>
      <name val="Calibri Light"/>
      <family val="1"/>
      <scheme val="major"/>
    </font>
    <font>
      <sz val="14"/>
      <color rgb="FF000000"/>
      <name val="Calibri Light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  <font>
      <sz val="14"/>
      <color theme="3" tint="0.79998168889431442"/>
      <name val="Calibri"/>
      <family val="2"/>
      <scheme val="minor"/>
    </font>
    <font>
      <sz val="14"/>
      <color theme="0"/>
      <name val="Calibri Light"/>
      <family val="1"/>
      <scheme val="major"/>
    </font>
    <font>
      <b/>
      <sz val="14"/>
      <color rgb="FF3F3F3F"/>
      <name val="Calibri"/>
      <family val="2"/>
      <scheme val="minor"/>
    </font>
    <font>
      <b/>
      <i/>
      <sz val="14"/>
      <color theme="1"/>
      <name val="Calibri Light"/>
      <family val="1"/>
      <scheme val="major"/>
    </font>
    <font>
      <i/>
      <sz val="14"/>
      <color theme="1"/>
      <name val="Calibri Light"/>
      <family val="1"/>
      <scheme val="maj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 Light"/>
      <family val="1"/>
      <scheme val="major"/>
    </font>
    <font>
      <b/>
      <i/>
      <sz val="14"/>
      <name val="Calibri Light"/>
      <family val="1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35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4" fillId="0" borderId="0" xfId="0" applyFont="1"/>
    <xf numFmtId="164" fontId="6" fillId="0" borderId="0" xfId="1" applyNumberFormat="1" applyFont="1"/>
    <xf numFmtId="10" fontId="6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166" fontId="9" fillId="0" borderId="8" xfId="1" applyNumberFormat="1" applyFont="1" applyBorder="1" applyAlignment="1">
      <alignment horizontal="center" vertical="center" wrapText="1"/>
    </xf>
    <xf numFmtId="164" fontId="9" fillId="0" borderId="8" xfId="1" applyNumberFormat="1" applyFont="1" applyBorder="1" applyAlignment="1">
      <alignment horizontal="center" vertical="center" wrapText="1"/>
    </xf>
    <xf numFmtId="164" fontId="9" fillId="0" borderId="0" xfId="1" applyNumberFormat="1" applyFont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164" fontId="6" fillId="4" borderId="12" xfId="1" applyNumberFormat="1" applyFont="1" applyFill="1" applyBorder="1" applyAlignment="1">
      <alignment vertical="center"/>
    </xf>
    <xf numFmtId="164" fontId="6" fillId="4" borderId="12" xfId="1" applyNumberFormat="1" applyFont="1" applyFill="1" applyBorder="1" applyAlignment="1">
      <alignment horizontal="center" vertical="center"/>
    </xf>
    <xf numFmtId="164" fontId="6" fillId="4" borderId="11" xfId="1" applyNumberFormat="1" applyFont="1" applyFill="1" applyBorder="1" applyAlignment="1">
      <alignment vertical="center"/>
    </xf>
    <xf numFmtId="164" fontId="12" fillId="4" borderId="11" xfId="1" applyNumberFormat="1" applyFont="1" applyFill="1" applyBorder="1" applyAlignment="1">
      <alignment vertical="center"/>
    </xf>
    <xf numFmtId="9" fontId="12" fillId="4" borderId="13" xfId="1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14" fillId="2" borderId="1" xfId="3" applyNumberFormat="1" applyFont="1" applyAlignment="1">
      <alignment horizontal="left" vertical="center"/>
    </xf>
    <xf numFmtId="9" fontId="14" fillId="2" borderId="1" xfId="3" applyNumberFormat="1" applyFont="1" applyAlignment="1">
      <alignment horizontal="center" vertical="center"/>
    </xf>
    <xf numFmtId="164" fontId="14" fillId="2" borderId="1" xfId="3" applyNumberFormat="1" applyFont="1" applyAlignment="1">
      <alignment horizontal="center" vertical="center"/>
    </xf>
    <xf numFmtId="0" fontId="4" fillId="5" borderId="15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16" xfId="0" applyFont="1" applyFill="1" applyBorder="1" applyAlignment="1">
      <alignment vertical="center"/>
    </xf>
    <xf numFmtId="164" fontId="4" fillId="5" borderId="15" xfId="1" applyNumberFormat="1" applyFont="1" applyFill="1" applyBorder="1" applyAlignment="1">
      <alignment horizontal="left" vertical="center"/>
    </xf>
    <xf numFmtId="9" fontId="6" fillId="0" borderId="17" xfId="2" applyFont="1" applyBorder="1" applyAlignment="1">
      <alignment horizontal="center" vertical="center"/>
    </xf>
    <xf numFmtId="164" fontId="6" fillId="0" borderId="12" xfId="2" applyNumberFormat="1" applyFont="1" applyBorder="1" applyAlignment="1">
      <alignment horizontal="center" vertical="center"/>
    </xf>
    <xf numFmtId="9" fontId="6" fillId="0" borderId="14" xfId="1" applyNumberFormat="1" applyFont="1" applyBorder="1" applyAlignment="1">
      <alignment horizontal="center" vertical="center"/>
    </xf>
    <xf numFmtId="164" fontId="6" fillId="0" borderId="14" xfId="1" applyNumberFormat="1" applyFont="1" applyBorder="1" applyAlignment="1">
      <alignment horizontal="center" vertical="center"/>
    </xf>
    <xf numFmtId="164" fontId="4" fillId="5" borderId="6" xfId="1" applyNumberFormat="1" applyFont="1" applyFill="1" applyBorder="1" applyAlignment="1">
      <alignment horizontal="left" vertical="center"/>
    </xf>
    <xf numFmtId="0" fontId="15" fillId="4" borderId="10" xfId="0" applyFont="1" applyFill="1" applyBorder="1" applyAlignment="1">
      <alignment vertical="center"/>
    </xf>
    <xf numFmtId="164" fontId="6" fillId="4" borderId="6" xfId="1" applyNumberFormat="1" applyFont="1" applyFill="1" applyBorder="1" applyAlignment="1">
      <alignment horizontal="left" vertical="center"/>
    </xf>
    <xf numFmtId="164" fontId="6" fillId="4" borderId="6" xfId="1" applyNumberFormat="1" applyFont="1" applyFill="1" applyBorder="1" applyAlignment="1">
      <alignment horizontal="center" vertical="center"/>
    </xf>
    <xf numFmtId="164" fontId="6" fillId="4" borderId="0" xfId="1" applyNumberFormat="1" applyFont="1" applyFill="1" applyAlignment="1">
      <alignment horizontal="left" vertical="center"/>
    </xf>
    <xf numFmtId="164" fontId="6" fillId="4" borderId="0" xfId="1" applyNumberFormat="1" applyFont="1" applyFill="1" applyAlignment="1">
      <alignment horizontal="center" vertical="center"/>
    </xf>
    <xf numFmtId="164" fontId="12" fillId="4" borderId="0" xfId="1" applyNumberFormat="1" applyFont="1" applyFill="1" applyAlignment="1">
      <alignment horizontal="left" vertical="center"/>
    </xf>
    <xf numFmtId="9" fontId="12" fillId="4" borderId="1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5" borderId="20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textRotation="90"/>
    </xf>
    <xf numFmtId="0" fontId="11" fillId="6" borderId="10" xfId="0" applyFont="1" applyFill="1" applyBorder="1" applyAlignment="1">
      <alignment vertical="center"/>
    </xf>
    <xf numFmtId="0" fontId="4" fillId="6" borderId="11" xfId="0" applyFont="1" applyFill="1" applyBorder="1" applyAlignment="1">
      <alignment vertical="center"/>
    </xf>
    <xf numFmtId="164" fontId="6" fillId="6" borderId="11" xfId="1" applyNumberFormat="1" applyFont="1" applyFill="1" applyBorder="1" applyAlignment="1">
      <alignment vertical="center"/>
    </xf>
    <xf numFmtId="164" fontId="6" fillId="6" borderId="11" xfId="1" applyNumberFormat="1" applyFont="1" applyFill="1" applyBorder="1" applyAlignment="1">
      <alignment horizontal="center" vertical="center"/>
    </xf>
    <xf numFmtId="164" fontId="12" fillId="6" borderId="11" xfId="1" applyNumberFormat="1" applyFont="1" applyFill="1" applyBorder="1" applyAlignment="1">
      <alignment vertical="center"/>
    </xf>
    <xf numFmtId="9" fontId="12" fillId="6" borderId="13" xfId="1" applyNumberFormat="1" applyFont="1" applyFill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164" fontId="14" fillId="2" borderId="1" xfId="3" applyNumberFormat="1" applyFont="1" applyAlignment="1">
      <alignment vertical="center"/>
    </xf>
    <xf numFmtId="164" fontId="14" fillId="7" borderId="1" xfId="3" applyNumberFormat="1" applyFont="1" applyFill="1" applyAlignment="1">
      <alignment vertical="center"/>
    </xf>
    <xf numFmtId="49" fontId="13" fillId="0" borderId="16" xfId="0" applyNumberFormat="1" applyFont="1" applyBorder="1" applyAlignment="1">
      <alignment vertical="center"/>
    </xf>
    <xf numFmtId="0" fontId="11" fillId="5" borderId="0" xfId="0" applyFont="1" applyFill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1" fillId="5" borderId="27" xfId="0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4" fillId="8" borderId="11" xfId="0" applyFont="1" applyFill="1" applyBorder="1" applyAlignment="1">
      <alignment vertical="center"/>
    </xf>
    <xf numFmtId="164" fontId="6" fillId="8" borderId="11" xfId="1" applyNumberFormat="1" applyFont="1" applyFill="1" applyBorder="1" applyAlignment="1">
      <alignment vertical="center"/>
    </xf>
    <xf numFmtId="164" fontId="6" fillId="8" borderId="11" xfId="1" applyNumberFormat="1" applyFont="1" applyFill="1" applyBorder="1" applyAlignment="1">
      <alignment horizontal="center" vertical="center"/>
    </xf>
    <xf numFmtId="164" fontId="12" fillId="8" borderId="11" xfId="1" applyNumberFormat="1" applyFont="1" applyFill="1" applyBorder="1" applyAlignment="1">
      <alignment vertical="center"/>
    </xf>
    <xf numFmtId="9" fontId="12" fillId="8" borderId="13" xfId="1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9" fontId="6" fillId="0" borderId="9" xfId="1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11" fillId="5" borderId="14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11" fillId="5" borderId="15" xfId="0" applyFont="1" applyFill="1" applyBorder="1" applyAlignment="1">
      <alignment vertical="center"/>
    </xf>
    <xf numFmtId="0" fontId="3" fillId="9" borderId="10" xfId="0" applyFont="1" applyFill="1" applyBorder="1" applyAlignment="1">
      <alignment vertical="center"/>
    </xf>
    <xf numFmtId="0" fontId="4" fillId="9" borderId="11" xfId="0" applyFont="1" applyFill="1" applyBorder="1" applyAlignment="1">
      <alignment vertical="center"/>
    </xf>
    <xf numFmtId="164" fontId="6" fillId="9" borderId="11" xfId="1" applyNumberFormat="1" applyFont="1" applyFill="1" applyBorder="1" applyAlignment="1">
      <alignment vertical="center"/>
    </xf>
    <xf numFmtId="164" fontId="6" fillId="9" borderId="11" xfId="1" applyNumberFormat="1" applyFont="1" applyFill="1" applyBorder="1" applyAlignment="1">
      <alignment horizontal="center" vertical="center"/>
    </xf>
    <xf numFmtId="164" fontId="12" fillId="9" borderId="11" xfId="1" applyNumberFormat="1" applyFont="1" applyFill="1" applyBorder="1" applyAlignment="1">
      <alignment vertical="center"/>
    </xf>
    <xf numFmtId="9" fontId="12" fillId="9" borderId="13" xfId="1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11" fillId="5" borderId="29" xfId="0" applyFont="1" applyFill="1" applyBorder="1" applyAlignment="1">
      <alignment vertical="center"/>
    </xf>
    <xf numFmtId="0" fontId="11" fillId="5" borderId="30" xfId="0" applyFont="1" applyFill="1" applyBorder="1" applyAlignment="1">
      <alignment vertical="center"/>
    </xf>
    <xf numFmtId="0" fontId="11" fillId="5" borderId="31" xfId="0" applyFont="1" applyFill="1" applyBorder="1" applyAlignment="1">
      <alignment vertical="center"/>
    </xf>
    <xf numFmtId="164" fontId="14" fillId="2" borderId="32" xfId="3" applyNumberFormat="1" applyFont="1" applyBorder="1" applyAlignment="1">
      <alignment vertical="center"/>
    </xf>
    <xf numFmtId="0" fontId="11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164" fontId="6" fillId="3" borderId="35" xfId="1" applyNumberFormat="1" applyFont="1" applyFill="1" applyBorder="1" applyAlignment="1">
      <alignment vertical="center"/>
    </xf>
    <xf numFmtId="164" fontId="6" fillId="3" borderId="35" xfId="1" applyNumberFormat="1" applyFont="1" applyFill="1" applyBorder="1" applyAlignment="1">
      <alignment horizontal="center" vertical="center"/>
    </xf>
    <xf numFmtId="164" fontId="12" fillId="3" borderId="35" xfId="1" applyNumberFormat="1" applyFont="1" applyFill="1" applyBorder="1" applyAlignment="1">
      <alignment vertical="center"/>
    </xf>
    <xf numFmtId="9" fontId="12" fillId="3" borderId="36" xfId="1" applyNumberFormat="1" applyFont="1" applyFill="1" applyBorder="1" applyAlignment="1">
      <alignment horizontal="center" vertical="center"/>
    </xf>
    <xf numFmtId="164" fontId="14" fillId="2" borderId="37" xfId="3" applyNumberFormat="1" applyFont="1" applyBorder="1" applyAlignment="1">
      <alignment vertical="center"/>
    </xf>
    <xf numFmtId="9" fontId="14" fillId="2" borderId="37" xfId="3" applyNumberFormat="1" applyFont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 textRotation="90" wrapText="1"/>
    </xf>
    <xf numFmtId="0" fontId="11" fillId="5" borderId="10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4" fontId="14" fillId="2" borderId="13" xfId="3" applyNumberFormat="1" applyFont="1" applyBorder="1" applyAlignment="1">
      <alignment vertical="center"/>
    </xf>
    <xf numFmtId="164" fontId="14" fillId="2" borderId="38" xfId="3" applyNumberFormat="1" applyFont="1" applyBorder="1" applyAlignment="1">
      <alignment vertical="center"/>
    </xf>
    <xf numFmtId="9" fontId="14" fillId="2" borderId="38" xfId="3" applyNumberFormat="1" applyFont="1" applyBorder="1" applyAlignment="1">
      <alignment horizontal="center" vertical="center"/>
    </xf>
    <xf numFmtId="164" fontId="14" fillId="2" borderId="38" xfId="3" applyNumberFormat="1" applyFont="1" applyBorder="1" applyAlignment="1">
      <alignment horizontal="center" vertical="center"/>
    </xf>
    <xf numFmtId="0" fontId="4" fillId="5" borderId="10" xfId="0" applyFont="1" applyFill="1" applyBorder="1" applyAlignment="1">
      <alignment vertical="center"/>
    </xf>
    <xf numFmtId="0" fontId="18" fillId="3" borderId="38" xfId="0" applyFont="1" applyFill="1" applyBorder="1" applyAlignment="1">
      <alignment horizontal="center" vertical="center" textRotation="90" wrapText="1"/>
    </xf>
    <xf numFmtId="0" fontId="18" fillId="7" borderId="0" xfId="0" applyFont="1" applyFill="1" applyAlignment="1">
      <alignment horizontal="center" vertical="center" textRotation="90" wrapText="1"/>
    </xf>
    <xf numFmtId="0" fontId="11" fillId="7" borderId="0" xfId="0" applyFont="1" applyFill="1" applyAlignment="1">
      <alignment vertical="center"/>
    </xf>
    <xf numFmtId="164" fontId="14" fillId="7" borderId="0" xfId="3" applyNumberFormat="1" applyFont="1" applyFill="1" applyBorder="1" applyAlignment="1">
      <alignment vertical="center"/>
    </xf>
    <xf numFmtId="9" fontId="14" fillId="7" borderId="0" xfId="3" applyNumberFormat="1" applyFont="1" applyFill="1" applyBorder="1" applyAlignment="1">
      <alignment horizontal="center" vertical="center"/>
    </xf>
    <xf numFmtId="164" fontId="14" fillId="7" borderId="0" xfId="3" applyNumberFormat="1" applyFont="1" applyFill="1" applyBorder="1" applyAlignment="1">
      <alignment horizontal="center" vertical="center"/>
    </xf>
    <xf numFmtId="164" fontId="14" fillId="7" borderId="0" xfId="3" applyNumberFormat="1" applyFont="1" applyFill="1" applyBorder="1" applyAlignment="1">
      <alignment horizontal="left" vertical="center"/>
    </xf>
    <xf numFmtId="0" fontId="19" fillId="9" borderId="15" xfId="0" applyFont="1" applyFill="1" applyBorder="1" applyAlignment="1">
      <alignment vertical="center"/>
    </xf>
    <xf numFmtId="0" fontId="4" fillId="9" borderId="6" xfId="0" applyFont="1" applyFill="1" applyBorder="1" applyAlignment="1">
      <alignment vertical="center"/>
    </xf>
    <xf numFmtId="164" fontId="6" fillId="9" borderId="6" xfId="1" applyNumberFormat="1" applyFont="1" applyFill="1" applyBorder="1" applyAlignment="1">
      <alignment vertical="center"/>
    </xf>
    <xf numFmtId="164" fontId="6" fillId="9" borderId="6" xfId="1" applyNumberFormat="1" applyFont="1" applyFill="1" applyBorder="1" applyAlignment="1">
      <alignment horizontal="center" vertical="center"/>
    </xf>
    <xf numFmtId="164" fontId="12" fillId="9" borderId="6" xfId="1" applyNumberFormat="1" applyFont="1" applyFill="1" applyBorder="1" applyAlignment="1">
      <alignment vertical="center"/>
    </xf>
    <xf numFmtId="9" fontId="12" fillId="9" borderId="27" xfId="1" applyNumberFormat="1" applyFont="1" applyFill="1" applyBorder="1" applyAlignment="1">
      <alignment horizontal="center" vertical="center"/>
    </xf>
    <xf numFmtId="164" fontId="14" fillId="2" borderId="37" xfId="3" applyNumberFormat="1" applyFont="1" applyBorder="1" applyAlignment="1">
      <alignment horizontal="left" vertical="center"/>
    </xf>
    <xf numFmtId="164" fontId="14" fillId="2" borderId="39" xfId="3" applyNumberFormat="1" applyFont="1" applyBorder="1" applyAlignment="1">
      <alignment vertical="center"/>
    </xf>
    <xf numFmtId="9" fontId="14" fillId="2" borderId="39" xfId="3" applyNumberFormat="1" applyFont="1" applyBorder="1" applyAlignment="1">
      <alignment horizontal="center" vertical="center"/>
    </xf>
    <xf numFmtId="164" fontId="14" fillId="2" borderId="39" xfId="3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vertical="center"/>
    </xf>
    <xf numFmtId="164" fontId="14" fillId="2" borderId="40" xfId="3" applyNumberFormat="1" applyFont="1" applyBorder="1" applyAlignment="1">
      <alignment vertical="center"/>
    </xf>
    <xf numFmtId="164" fontId="14" fillId="2" borderId="37" xfId="3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49" fontId="13" fillId="0" borderId="43" xfId="0" applyNumberFormat="1" applyFont="1" applyBorder="1" applyAlignment="1">
      <alignment vertical="center"/>
    </xf>
    <xf numFmtId="164" fontId="14" fillId="2" borderId="44" xfId="3" applyNumberFormat="1" applyFont="1" applyBorder="1" applyAlignment="1">
      <alignment vertical="center"/>
    </xf>
    <xf numFmtId="164" fontId="14" fillId="2" borderId="45" xfId="3" applyNumberFormat="1" applyFont="1" applyBorder="1" applyAlignment="1">
      <alignment vertical="center"/>
    </xf>
    <xf numFmtId="9" fontId="14" fillId="2" borderId="45" xfId="3" applyNumberFormat="1" applyFont="1" applyBorder="1" applyAlignment="1">
      <alignment horizontal="center" vertical="center"/>
    </xf>
    <xf numFmtId="164" fontId="14" fillId="2" borderId="45" xfId="3" applyNumberFormat="1" applyFont="1" applyBorder="1" applyAlignment="1">
      <alignment horizontal="center" vertical="center"/>
    </xf>
    <xf numFmtId="0" fontId="11" fillId="3" borderId="15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164" fontId="6" fillId="3" borderId="6" xfId="1" applyNumberFormat="1" applyFont="1" applyFill="1" applyBorder="1" applyAlignment="1">
      <alignment vertical="center"/>
    </xf>
    <xf numFmtId="164" fontId="6" fillId="3" borderId="6" xfId="1" applyNumberFormat="1" applyFont="1" applyFill="1" applyBorder="1" applyAlignment="1">
      <alignment horizontal="center" vertical="center"/>
    </xf>
    <xf numFmtId="164" fontId="12" fillId="3" borderId="6" xfId="1" applyNumberFormat="1" applyFont="1" applyFill="1" applyBorder="1" applyAlignment="1">
      <alignment vertical="center"/>
    </xf>
    <xf numFmtId="9" fontId="12" fillId="3" borderId="27" xfId="1" applyNumberFormat="1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164" fontId="14" fillId="2" borderId="47" xfId="3" applyNumberFormat="1" applyFont="1" applyBorder="1" applyAlignment="1">
      <alignment vertical="center"/>
    </xf>
    <xf numFmtId="164" fontId="14" fillId="2" borderId="47" xfId="3" applyNumberFormat="1" applyFont="1" applyBorder="1" applyAlignment="1">
      <alignment horizontal="left" vertical="center"/>
    </xf>
    <xf numFmtId="9" fontId="14" fillId="2" borderId="47" xfId="3" applyNumberFormat="1" applyFont="1" applyBorder="1" applyAlignment="1">
      <alignment horizontal="center" vertical="center"/>
    </xf>
    <xf numFmtId="0" fontId="11" fillId="10" borderId="15" xfId="0" applyFont="1" applyFill="1" applyBorder="1" applyAlignment="1">
      <alignment vertical="center"/>
    </xf>
    <xf numFmtId="0" fontId="4" fillId="10" borderId="6" xfId="0" applyFont="1" applyFill="1" applyBorder="1" applyAlignment="1">
      <alignment vertical="center"/>
    </xf>
    <xf numFmtId="0" fontId="4" fillId="10" borderId="27" xfId="0" applyFont="1" applyFill="1" applyBorder="1" applyAlignment="1">
      <alignment vertical="center"/>
    </xf>
    <xf numFmtId="164" fontId="6" fillId="10" borderId="15" xfId="1" applyNumberFormat="1" applyFont="1" applyFill="1" applyBorder="1" applyAlignment="1">
      <alignment vertical="center"/>
    </xf>
    <xf numFmtId="164" fontId="6" fillId="10" borderId="6" xfId="1" applyNumberFormat="1" applyFont="1" applyFill="1" applyBorder="1" applyAlignment="1">
      <alignment vertical="center"/>
    </xf>
    <xf numFmtId="164" fontId="6" fillId="10" borderId="6" xfId="1" applyNumberFormat="1" applyFont="1" applyFill="1" applyBorder="1" applyAlignment="1">
      <alignment horizontal="center" vertical="center"/>
    </xf>
    <xf numFmtId="164" fontId="12" fillId="10" borderId="6" xfId="1" applyNumberFormat="1" applyFont="1" applyFill="1" applyBorder="1" applyAlignment="1">
      <alignment vertical="center"/>
    </xf>
    <xf numFmtId="9" fontId="12" fillId="10" borderId="27" xfId="1" applyNumberFormat="1" applyFont="1" applyFill="1" applyBorder="1" applyAlignment="1">
      <alignment horizontal="center" vertical="center"/>
    </xf>
    <xf numFmtId="10" fontId="14" fillId="2" borderId="1" xfId="3" applyNumberFormat="1" applyFont="1" applyAlignment="1">
      <alignment horizontal="center" vertical="center"/>
    </xf>
    <xf numFmtId="164" fontId="6" fillId="10" borderId="0" xfId="1" applyNumberFormat="1" applyFont="1" applyFill="1" applyAlignment="1">
      <alignment vertical="center"/>
    </xf>
    <xf numFmtId="164" fontId="6" fillId="10" borderId="0" xfId="1" applyNumberFormat="1" applyFont="1" applyFill="1" applyAlignment="1">
      <alignment horizontal="center" vertical="center"/>
    </xf>
    <xf numFmtId="0" fontId="4" fillId="5" borderId="20" xfId="0" applyFont="1" applyFill="1" applyBorder="1" applyAlignment="1">
      <alignment vertical="center"/>
    </xf>
    <xf numFmtId="0" fontId="11" fillId="6" borderId="15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9" fontId="10" fillId="0" borderId="17" xfId="2" applyFont="1" applyBorder="1" applyAlignment="1">
      <alignment horizontal="center" vertical="center"/>
    </xf>
    <xf numFmtId="0" fontId="4" fillId="11" borderId="6" xfId="0" applyFont="1" applyFill="1" applyBorder="1" applyAlignment="1">
      <alignment vertical="center"/>
    </xf>
    <xf numFmtId="0" fontId="4" fillId="11" borderId="27" xfId="0" applyFont="1" applyFill="1" applyBorder="1" applyAlignment="1">
      <alignment vertical="center"/>
    </xf>
    <xf numFmtId="164" fontId="6" fillId="11" borderId="6" xfId="1" applyNumberFormat="1" applyFont="1" applyFill="1" applyBorder="1" applyAlignment="1">
      <alignment vertical="center"/>
    </xf>
    <xf numFmtId="9" fontId="6" fillId="11" borderId="9" xfId="1" applyNumberFormat="1" applyFont="1" applyFill="1" applyBorder="1" applyAlignment="1">
      <alignment horizontal="center" vertical="center"/>
    </xf>
    <xf numFmtId="9" fontId="6" fillId="11" borderId="0" xfId="1" applyNumberFormat="1" applyFont="1" applyFill="1" applyAlignment="1">
      <alignment horizontal="center" vertical="center"/>
    </xf>
    <xf numFmtId="10" fontId="6" fillId="11" borderId="14" xfId="1" applyNumberFormat="1" applyFont="1" applyFill="1" applyBorder="1" applyAlignment="1">
      <alignment horizontal="center" vertical="center"/>
    </xf>
    <xf numFmtId="10" fontId="6" fillId="11" borderId="0" xfId="1" applyNumberFormat="1" applyFont="1" applyFill="1" applyAlignment="1">
      <alignment horizontal="center" vertical="center"/>
    </xf>
    <xf numFmtId="164" fontId="12" fillId="11" borderId="6" xfId="1" applyNumberFormat="1" applyFont="1" applyFill="1" applyBorder="1" applyAlignment="1">
      <alignment vertical="center"/>
    </xf>
    <xf numFmtId="9" fontId="12" fillId="11" borderId="27" xfId="1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vertical="center"/>
    </xf>
    <xf numFmtId="164" fontId="14" fillId="12" borderId="1" xfId="3" applyNumberFormat="1" applyFont="1" applyFill="1" applyAlignment="1">
      <alignment horizontal="left" vertical="center"/>
    </xf>
    <xf numFmtId="164" fontId="14" fillId="12" borderId="1" xfId="3" applyNumberFormat="1" applyFont="1" applyFill="1" applyAlignment="1">
      <alignment vertical="center"/>
    </xf>
    <xf numFmtId="0" fontId="11" fillId="4" borderId="15" xfId="0" applyFont="1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164" fontId="6" fillId="4" borderId="0" xfId="1" applyNumberFormat="1" applyFont="1" applyFill="1" applyBorder="1" applyAlignment="1">
      <alignment vertical="center"/>
    </xf>
    <xf numFmtId="164" fontId="6" fillId="4" borderId="0" xfId="1" applyNumberFormat="1" applyFont="1" applyFill="1" applyBorder="1" applyAlignment="1">
      <alignment horizontal="center" vertical="center"/>
    </xf>
    <xf numFmtId="166" fontId="9" fillId="0" borderId="3" xfId="1" applyNumberFormat="1" applyFont="1" applyBorder="1" applyAlignment="1">
      <alignment horizontal="center" vertical="center" wrapText="1"/>
    </xf>
    <xf numFmtId="164" fontId="9" fillId="0" borderId="49" xfId="1" applyNumberFormat="1" applyFont="1" applyBorder="1" applyAlignment="1">
      <alignment horizontal="center" vertical="center" wrapText="1"/>
    </xf>
    <xf numFmtId="166" fontId="9" fillId="0" borderId="50" xfId="1" applyNumberFormat="1" applyFont="1" applyBorder="1" applyAlignment="1">
      <alignment horizontal="center" vertical="center" wrapText="1"/>
    </xf>
    <xf numFmtId="164" fontId="9" fillId="0" borderId="52" xfId="1" applyNumberFormat="1" applyFont="1" applyBorder="1" applyAlignment="1">
      <alignment horizontal="center" vertical="center" wrapText="1"/>
    </xf>
    <xf numFmtId="0" fontId="20" fillId="0" borderId="0" xfId="0" quotePrefix="1" applyFont="1" applyBorder="1" applyAlignment="1">
      <alignment horizontal="center"/>
    </xf>
    <xf numFmtId="164" fontId="6" fillId="4" borderId="2" xfId="1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64" fontId="14" fillId="12" borderId="1" xfId="3" applyNumberFormat="1" applyFont="1" applyFill="1" applyBorder="1" applyAlignment="1">
      <alignment horizontal="left" vertical="center"/>
    </xf>
    <xf numFmtId="164" fontId="14" fillId="2" borderId="1" xfId="3" applyNumberFormat="1" applyFont="1" applyBorder="1" applyAlignment="1">
      <alignment horizontal="left" vertical="center"/>
    </xf>
    <xf numFmtId="9" fontId="14" fillId="2" borderId="1" xfId="3" applyNumberFormat="1" applyFont="1" applyBorder="1" applyAlignment="1">
      <alignment horizontal="center" vertical="center"/>
    </xf>
    <xf numFmtId="164" fontId="14" fillId="2" borderId="1" xfId="3" applyNumberFormat="1" applyFont="1" applyBorder="1" applyAlignment="1">
      <alignment horizontal="center" vertical="center"/>
    </xf>
    <xf numFmtId="9" fontId="14" fillId="2" borderId="53" xfId="2" applyFont="1" applyFill="1" applyBorder="1" applyAlignment="1">
      <alignment horizontal="left" vertical="center"/>
    </xf>
    <xf numFmtId="164" fontId="6" fillId="6" borderId="55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4" fontId="6" fillId="8" borderId="55" xfId="1" applyNumberFormat="1" applyFont="1" applyFill="1" applyBorder="1" applyAlignment="1">
      <alignment vertical="center"/>
    </xf>
    <xf numFmtId="164" fontId="6" fillId="9" borderId="55" xfId="1" applyNumberFormat="1" applyFont="1" applyFill="1" applyBorder="1" applyAlignment="1">
      <alignment vertical="center"/>
    </xf>
    <xf numFmtId="164" fontId="6" fillId="3" borderId="58" xfId="1" applyNumberFormat="1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64" fontId="14" fillId="12" borderId="32" xfId="3" applyNumberFormat="1" applyFont="1" applyFill="1" applyBorder="1" applyAlignment="1">
      <alignment horizontal="left" vertical="center"/>
    </xf>
    <xf numFmtId="9" fontId="14" fillId="2" borderId="32" xfId="3" applyNumberFormat="1" applyFont="1" applyBorder="1" applyAlignment="1">
      <alignment horizontal="center" vertical="center"/>
    </xf>
    <xf numFmtId="164" fontId="14" fillId="2" borderId="32" xfId="3" applyNumberFormat="1" applyFont="1" applyBorder="1" applyAlignment="1">
      <alignment horizontal="center" vertical="center"/>
    </xf>
    <xf numFmtId="0" fontId="11" fillId="4" borderId="1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6" fillId="7" borderId="38" xfId="1" applyNumberFormat="1" applyFont="1" applyFill="1" applyBorder="1" applyAlignment="1">
      <alignment vertical="center"/>
    </xf>
    <xf numFmtId="164" fontId="6" fillId="7" borderId="38" xfId="1" applyNumberFormat="1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164" fontId="14" fillId="4" borderId="1" xfId="3" applyNumberFormat="1" applyFont="1" applyFill="1" applyBorder="1" applyAlignment="1">
      <alignment horizontal="left" vertical="center"/>
    </xf>
    <xf numFmtId="164" fontId="6" fillId="4" borderId="11" xfId="1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11" fillId="4" borderId="34" xfId="0" applyFont="1" applyFill="1" applyBorder="1" applyAlignment="1">
      <alignment vertical="center"/>
    </xf>
    <xf numFmtId="0" fontId="4" fillId="4" borderId="35" xfId="0" applyFont="1" applyFill="1" applyBorder="1" applyAlignment="1">
      <alignment vertical="center"/>
    </xf>
    <xf numFmtId="164" fontId="14" fillId="4" borderId="37" xfId="3" applyNumberFormat="1" applyFont="1" applyFill="1" applyBorder="1" applyAlignment="1">
      <alignment horizontal="left" vertical="center"/>
    </xf>
    <xf numFmtId="164" fontId="6" fillId="6" borderId="12" xfId="1" applyNumberFormat="1" applyFont="1" applyFill="1" applyBorder="1" applyAlignment="1">
      <alignment vertical="center"/>
    </xf>
    <xf numFmtId="164" fontId="6" fillId="6" borderId="12" xfId="1" applyNumberFormat="1" applyFont="1" applyFill="1" applyBorder="1" applyAlignment="1">
      <alignment horizontal="center" vertical="center"/>
    </xf>
    <xf numFmtId="164" fontId="14" fillId="4" borderId="60" xfId="3" applyNumberFormat="1" applyFont="1" applyFill="1" applyBorder="1" applyAlignment="1">
      <alignment horizontal="left" vertical="center"/>
    </xf>
    <xf numFmtId="164" fontId="6" fillId="4" borderId="6" xfId="1" applyNumberFormat="1" applyFont="1" applyFill="1" applyBorder="1" applyAlignment="1">
      <alignment vertical="center"/>
    </xf>
    <xf numFmtId="164" fontId="14" fillId="12" borderId="38" xfId="3" applyNumberFormat="1" applyFont="1" applyFill="1" applyBorder="1" applyAlignment="1">
      <alignment horizontal="left" vertical="center"/>
    </xf>
    <xf numFmtId="164" fontId="14" fillId="13" borderId="38" xfId="3" applyNumberFormat="1" applyFont="1" applyFill="1" applyBorder="1" applyAlignment="1">
      <alignment horizontal="left" vertical="center"/>
    </xf>
    <xf numFmtId="164" fontId="6" fillId="13" borderId="38" xfId="1" applyNumberFormat="1" applyFont="1" applyFill="1" applyBorder="1" applyAlignment="1">
      <alignment vertical="center"/>
    </xf>
    <xf numFmtId="0" fontId="4" fillId="6" borderId="35" xfId="0" applyFont="1" applyFill="1" applyBorder="1" applyAlignment="1">
      <alignment vertical="center"/>
    </xf>
    <xf numFmtId="164" fontId="6" fillId="6" borderId="35" xfId="1" applyNumberFormat="1" applyFont="1" applyFill="1" applyBorder="1" applyAlignment="1">
      <alignment horizontal="center" vertical="center"/>
    </xf>
    <xf numFmtId="0" fontId="21" fillId="0" borderId="30" xfId="0" applyFont="1" applyBorder="1" applyAlignment="1">
      <alignment vertical="center"/>
    </xf>
    <xf numFmtId="9" fontId="6" fillId="7" borderId="38" xfId="2" applyFont="1" applyFill="1" applyBorder="1" applyAlignment="1">
      <alignment vertical="center"/>
    </xf>
    <xf numFmtId="164" fontId="14" fillId="13" borderId="32" xfId="3" applyNumberFormat="1" applyFont="1" applyFill="1" applyBorder="1" applyAlignment="1">
      <alignment horizontal="left" vertical="center"/>
    </xf>
    <xf numFmtId="164" fontId="6" fillId="12" borderId="38" xfId="1" applyNumberFormat="1" applyFont="1" applyFill="1" applyBorder="1" applyAlignment="1">
      <alignment vertical="center"/>
    </xf>
    <xf numFmtId="164" fontId="14" fillId="13" borderId="1" xfId="3" applyNumberFormat="1" applyFont="1" applyFill="1" applyAlignment="1">
      <alignment horizontal="left" vertical="center"/>
    </xf>
    <xf numFmtId="164" fontId="14" fillId="13" borderId="1" xfId="3" applyNumberFormat="1" applyFont="1" applyFill="1" applyAlignment="1">
      <alignment vertical="center"/>
    </xf>
    <xf numFmtId="0" fontId="0" fillId="0" borderId="8" xfId="0" applyBorder="1"/>
    <xf numFmtId="0" fontId="6" fillId="0" borderId="50" xfId="0" applyFont="1" applyBorder="1"/>
    <xf numFmtId="0" fontId="10" fillId="0" borderId="30" xfId="0" applyFont="1" applyBorder="1"/>
    <xf numFmtId="0" fontId="0" fillId="0" borderId="30" xfId="0" applyBorder="1"/>
    <xf numFmtId="0" fontId="0" fillId="0" borderId="38" xfId="0" applyBorder="1"/>
    <xf numFmtId="164" fontId="10" fillId="0" borderId="38" xfId="1" applyNumberFormat="1" applyFont="1" applyBorder="1"/>
    <xf numFmtId="0" fontId="0" fillId="0" borderId="61" xfId="0" applyBorder="1"/>
    <xf numFmtId="0" fontId="0" fillId="0" borderId="62" xfId="0" applyBorder="1"/>
    <xf numFmtId="164" fontId="10" fillId="0" borderId="62" xfId="1" applyNumberFormat="1" applyFont="1" applyBorder="1"/>
    <xf numFmtId="0" fontId="0" fillId="0" borderId="63" xfId="0" applyBorder="1"/>
    <xf numFmtId="0" fontId="18" fillId="3" borderId="57" xfId="0" applyFont="1" applyFill="1" applyBorder="1" applyAlignment="1">
      <alignment horizontal="center" vertical="center" textRotation="90" wrapText="1"/>
    </xf>
    <xf numFmtId="0" fontId="18" fillId="3" borderId="59" xfId="0" applyFont="1" applyFill="1" applyBorder="1" applyAlignment="1">
      <alignment horizontal="center" vertical="center" textRotation="90" wrapText="1"/>
    </xf>
    <xf numFmtId="0" fontId="11" fillId="7" borderId="10" xfId="0" applyFont="1" applyFill="1" applyBorder="1" applyAlignment="1">
      <alignment vertical="center"/>
    </xf>
    <xf numFmtId="0" fontId="11" fillId="7" borderId="11" xfId="0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0" fontId="10" fillId="8" borderId="54" xfId="0" applyFont="1" applyFill="1" applyBorder="1" applyAlignment="1">
      <alignment horizontal="center" vertical="center" textRotation="90"/>
    </xf>
    <xf numFmtId="0" fontId="10" fillId="8" borderId="56" xfId="0" applyFont="1" applyFill="1" applyBorder="1" applyAlignment="1">
      <alignment horizontal="center" vertical="center" textRotation="90"/>
    </xf>
    <xf numFmtId="0" fontId="17" fillId="9" borderId="54" xfId="0" applyFont="1" applyFill="1" applyBorder="1" applyAlignment="1">
      <alignment horizontal="center" vertical="center" textRotation="90" wrapText="1"/>
    </xf>
    <xf numFmtId="0" fontId="17" fillId="9" borderId="56" xfId="0" applyFont="1" applyFill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165" fontId="3" fillId="0" borderId="50" xfId="0" applyNumberFormat="1" applyFont="1" applyBorder="1" applyAlignment="1">
      <alignment horizontal="center" vertical="center" wrapText="1"/>
    </xf>
    <xf numFmtId="165" fontId="3" fillId="0" borderId="30" xfId="0" applyNumberFormat="1" applyFont="1" applyBorder="1" applyAlignment="1">
      <alignment horizontal="center" vertical="center" wrapText="1"/>
    </xf>
    <xf numFmtId="165" fontId="3" fillId="0" borderId="51" xfId="0" applyNumberFormat="1" applyFont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textRotation="90"/>
    </xf>
    <xf numFmtId="0" fontId="10" fillId="6" borderId="54" xfId="0" applyFont="1" applyFill="1" applyBorder="1" applyAlignment="1">
      <alignment horizontal="center" vertical="center" textRotation="90" wrapText="1"/>
    </xf>
    <xf numFmtId="0" fontId="10" fillId="6" borderId="56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4" borderId="9" xfId="0" applyFont="1" applyFill="1" applyBorder="1" applyAlignment="1">
      <alignment horizontal="center" vertical="center" textRotation="90"/>
    </xf>
    <xf numFmtId="0" fontId="10" fillId="4" borderId="14" xfId="0" applyFont="1" applyFill="1" applyBorder="1" applyAlignment="1">
      <alignment horizontal="center" vertical="center" textRotation="90"/>
    </xf>
    <xf numFmtId="0" fontId="10" fillId="4" borderId="18" xfId="0" applyFont="1" applyFill="1" applyBorder="1" applyAlignment="1">
      <alignment horizontal="center" vertical="center" textRotation="90"/>
    </xf>
    <xf numFmtId="0" fontId="10" fillId="4" borderId="19" xfId="0" applyFont="1" applyFill="1" applyBorder="1" applyAlignment="1">
      <alignment horizontal="center" vertical="center" textRotation="90"/>
    </xf>
    <xf numFmtId="0" fontId="10" fillId="3" borderId="26" xfId="0" applyFont="1" applyFill="1" applyBorder="1" applyAlignment="1">
      <alignment horizontal="center" vertical="center" textRotation="90"/>
    </xf>
    <xf numFmtId="0" fontId="10" fillId="3" borderId="18" xfId="0" applyFont="1" applyFill="1" applyBorder="1" applyAlignment="1">
      <alignment horizontal="center" vertical="center" textRotation="90"/>
    </xf>
    <xf numFmtId="0" fontId="10" fillId="3" borderId="46" xfId="0" applyFont="1" applyFill="1" applyBorder="1" applyAlignment="1">
      <alignment horizontal="center" vertical="center" textRotation="90"/>
    </xf>
    <xf numFmtId="0" fontId="7" fillId="0" borderId="0" xfId="0" quotePrefix="1" applyFont="1" applyAlignment="1">
      <alignment horizontal="center" vertical="center"/>
    </xf>
    <xf numFmtId="0" fontId="10" fillId="10" borderId="18" xfId="0" applyFont="1" applyFill="1" applyBorder="1" applyAlignment="1">
      <alignment horizontal="center" vertical="center" textRotation="90" wrapText="1"/>
    </xf>
    <xf numFmtId="0" fontId="10" fillId="10" borderId="19" xfId="0" applyFont="1" applyFill="1" applyBorder="1" applyAlignment="1">
      <alignment horizontal="center" vertical="center" textRotation="90" wrapText="1"/>
    </xf>
    <xf numFmtId="0" fontId="20" fillId="0" borderId="48" xfId="0" quotePrefix="1" applyFont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0" fillId="6" borderId="26" xfId="0" applyFont="1" applyFill="1" applyBorder="1" applyAlignment="1">
      <alignment horizontal="center" vertical="center" textRotation="90" wrapText="1"/>
    </xf>
    <xf numFmtId="0" fontId="10" fillId="6" borderId="18" xfId="0" applyFont="1" applyFill="1" applyBorder="1" applyAlignment="1">
      <alignment horizontal="center" vertical="center" textRotation="90" wrapText="1"/>
    </xf>
    <xf numFmtId="0" fontId="10" fillId="6" borderId="19" xfId="0" applyFont="1" applyFill="1" applyBorder="1" applyAlignment="1">
      <alignment horizontal="center" vertical="center" textRotation="90" wrapText="1"/>
    </xf>
    <xf numFmtId="0" fontId="10" fillId="8" borderId="26" xfId="0" applyFont="1" applyFill="1" applyBorder="1" applyAlignment="1">
      <alignment horizontal="center" vertical="center" textRotation="90"/>
    </xf>
    <xf numFmtId="0" fontId="10" fillId="8" borderId="18" xfId="0" applyFont="1" applyFill="1" applyBorder="1" applyAlignment="1">
      <alignment horizontal="center" vertical="center" textRotation="90"/>
    </xf>
    <xf numFmtId="0" fontId="10" fillId="8" borderId="19" xfId="0" applyFont="1" applyFill="1" applyBorder="1" applyAlignment="1">
      <alignment horizontal="center" vertical="center" textRotation="90"/>
    </xf>
    <xf numFmtId="0" fontId="17" fillId="9" borderId="26" xfId="0" applyFont="1" applyFill="1" applyBorder="1" applyAlignment="1">
      <alignment horizontal="center" vertical="center" textRotation="90" wrapText="1"/>
    </xf>
    <xf numFmtId="0" fontId="17" fillId="9" borderId="18" xfId="0" applyFont="1" applyFill="1" applyBorder="1" applyAlignment="1">
      <alignment horizontal="center" vertical="center" textRotation="90" wrapText="1"/>
    </xf>
    <xf numFmtId="0" fontId="17" fillId="9" borderId="28" xfId="0" applyFont="1" applyFill="1" applyBorder="1" applyAlignment="1">
      <alignment horizontal="center" vertical="center" textRotation="90" wrapText="1"/>
    </xf>
    <xf numFmtId="0" fontId="18" fillId="3" borderId="33" xfId="0" applyFont="1" applyFill="1" applyBorder="1" applyAlignment="1">
      <alignment horizontal="center" vertical="center" textRotation="90" wrapText="1"/>
    </xf>
    <xf numFmtId="0" fontId="18" fillId="3" borderId="18" xfId="0" applyFont="1" applyFill="1" applyBorder="1" applyAlignment="1">
      <alignment horizontal="center" vertical="center" textRotation="90" wrapText="1"/>
    </xf>
    <xf numFmtId="0" fontId="17" fillId="9" borderId="12" xfId="0" applyFont="1" applyFill="1" applyBorder="1" applyAlignment="1">
      <alignment horizontal="center" vertical="center" textRotation="90" wrapText="1"/>
    </xf>
    <xf numFmtId="0" fontId="17" fillId="9" borderId="0" xfId="0" applyFont="1" applyFill="1" applyAlignment="1">
      <alignment horizontal="center" vertical="center" textRotation="90" wrapText="1"/>
    </xf>
    <xf numFmtId="0" fontId="17" fillId="9" borderId="6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49" fontId="7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9" fontId="14" fillId="2" borderId="0" xfId="3" applyNumberFormat="1" applyFont="1" applyBorder="1" applyAlignment="1">
      <alignment horizontal="center" vertical="center"/>
    </xf>
    <xf numFmtId="164" fontId="14" fillId="2" borderId="0" xfId="3" applyNumberFormat="1" applyFont="1" applyBorder="1" applyAlignment="1">
      <alignment horizontal="center" vertical="center"/>
    </xf>
    <xf numFmtId="0" fontId="4" fillId="0" borderId="64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164" fontId="14" fillId="12" borderId="67" xfId="3" applyNumberFormat="1" applyFont="1" applyFill="1" applyBorder="1" applyAlignment="1">
      <alignment horizontal="left" vertical="center"/>
    </xf>
    <xf numFmtId="9" fontId="14" fillId="2" borderId="67" xfId="3" applyNumberFormat="1" applyFont="1" applyBorder="1" applyAlignment="1">
      <alignment horizontal="center" vertical="center"/>
    </xf>
    <xf numFmtId="164" fontId="14" fillId="2" borderId="67" xfId="3" applyNumberFormat="1" applyFont="1" applyBorder="1" applyAlignment="1">
      <alignment horizontal="center" vertical="center"/>
    </xf>
    <xf numFmtId="9" fontId="14" fillId="2" borderId="68" xfId="2" applyFont="1" applyFill="1" applyBorder="1" applyAlignment="1">
      <alignment horizontal="left" vertical="center"/>
    </xf>
    <xf numFmtId="164" fontId="14" fillId="7" borderId="38" xfId="3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10" xfId="0" applyFont="1" applyBorder="1"/>
    <xf numFmtId="0" fontId="0" fillId="0" borderId="11" xfId="0" applyBorder="1"/>
    <xf numFmtId="0" fontId="0" fillId="0" borderId="13" xfId="0" applyBorder="1"/>
    <xf numFmtId="0" fontId="10" fillId="0" borderId="15" xfId="0" applyFont="1" applyBorder="1"/>
    <xf numFmtId="0" fontId="0" fillId="0" borderId="6" xfId="0" applyBorder="1"/>
    <xf numFmtId="0" fontId="0" fillId="0" borderId="27" xfId="0" applyBorder="1"/>
    <xf numFmtId="0" fontId="4" fillId="0" borderId="10" xfId="0" applyFont="1" applyBorder="1" applyAlignment="1">
      <alignment vertical="center"/>
    </xf>
    <xf numFmtId="0" fontId="18" fillId="7" borderId="57" xfId="0" applyFont="1" applyFill="1" applyBorder="1" applyAlignment="1">
      <alignment horizontal="center" vertical="center" textRotation="90" wrapText="1"/>
    </xf>
    <xf numFmtId="0" fontId="18" fillId="7" borderId="69" xfId="0" applyFont="1" applyFill="1" applyBorder="1" applyAlignment="1">
      <alignment horizontal="center" vertical="center" textRotation="90" wrapText="1"/>
    </xf>
    <xf numFmtId="164" fontId="14" fillId="7" borderId="70" xfId="3" applyNumberFormat="1" applyFont="1" applyFill="1" applyBorder="1" applyAlignment="1">
      <alignment horizontal="left" vertical="center"/>
    </xf>
    <xf numFmtId="9" fontId="14" fillId="2" borderId="70" xfId="3" applyNumberFormat="1" applyFont="1" applyBorder="1" applyAlignment="1">
      <alignment horizontal="center" vertical="center"/>
    </xf>
    <xf numFmtId="164" fontId="14" fillId="2" borderId="70" xfId="3" applyNumberFormat="1" applyFont="1" applyBorder="1" applyAlignment="1">
      <alignment horizontal="center" vertical="center"/>
    </xf>
    <xf numFmtId="9" fontId="14" fillId="2" borderId="71" xfId="2" applyFont="1" applyFill="1" applyBorder="1" applyAlignment="1">
      <alignment horizontal="left" vertical="center"/>
    </xf>
    <xf numFmtId="9" fontId="14" fillId="2" borderId="61" xfId="2" applyFont="1" applyFill="1" applyBorder="1" applyAlignment="1">
      <alignment horizontal="left" vertical="center"/>
    </xf>
    <xf numFmtId="0" fontId="18" fillId="7" borderId="72" xfId="0" applyFont="1" applyFill="1" applyBorder="1" applyAlignment="1">
      <alignment horizontal="center" vertical="center" textRotation="90" wrapText="1"/>
    </xf>
    <xf numFmtId="0" fontId="18" fillId="7" borderId="0" xfId="0" applyFont="1" applyFill="1" applyBorder="1" applyAlignment="1">
      <alignment horizontal="center" vertical="center" textRotation="90" wrapText="1"/>
    </xf>
    <xf numFmtId="9" fontId="14" fillId="2" borderId="0" xfId="2" applyFont="1" applyFill="1" applyBorder="1" applyAlignment="1">
      <alignment horizontal="left" vertical="center"/>
    </xf>
    <xf numFmtId="0" fontId="18" fillId="7" borderId="59" xfId="0" applyFont="1" applyFill="1" applyBorder="1" applyAlignment="1">
      <alignment horizontal="center" vertical="center" textRotation="90" wrapText="1"/>
    </xf>
    <xf numFmtId="0" fontId="21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13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</cellXfs>
  <cellStyles count="4">
    <cellStyle name="Currency" xfId="1" builtinId="4"/>
    <cellStyle name="Normal" xfId="0" builtinId="0"/>
    <cellStyle name="Output" xfId="3" builtinId="2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/Financial%20Statements/18-19/June%202019%20Board%20Report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92017"/>
      <sheetName val="LAIF Balances 092017 "/>
      <sheetName val="LAIF Balances 102017"/>
      <sheetName val="112017"/>
      <sheetName val="122017"/>
      <sheetName val="Statement Template 122017"/>
      <sheetName val="102017"/>
      <sheetName val="0619"/>
      <sheetName val="LAIF Balances 113017"/>
      <sheetName val="LAIF Balances 123117"/>
      <sheetName val="082017"/>
      <sheetName val="LAIF Balances 082017  (2)"/>
      <sheetName val="072017"/>
      <sheetName val="LAIF Balances 072017 "/>
      <sheetName val="LAIF Balances072017"/>
      <sheetName val="Budget Balances 072017 062018"/>
      <sheetName val="0616 Fund Balance Set Asides"/>
      <sheetName val="12 Mo 2 yr Rev (2)"/>
      <sheetName val="12 Mo 2 yr Rev"/>
      <sheetName val="0616"/>
      <sheetName val="0516"/>
      <sheetName val="Capital Improvements"/>
      <sheetName val="Capital Improvements - Detail"/>
      <sheetName val="LAIF Transfer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7">
          <cell r="J67" t="e">
            <v>#VALUE!</v>
          </cell>
          <cell r="N67" t="e">
            <v>#VALUE!</v>
          </cell>
        </row>
        <row r="68">
          <cell r="J68" t="e">
            <v>#VALUE!</v>
          </cell>
          <cell r="N68" t="e">
            <v>#DIV/0!</v>
          </cell>
        </row>
        <row r="69">
          <cell r="R69" t="str">
            <v xml:space="preserve"> 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6F53-50C2-4430-9BA8-2DA18CA32EB9}">
  <sheetPr>
    <pageSetUpPr fitToPage="1"/>
  </sheetPr>
  <dimension ref="A1:R173"/>
  <sheetViews>
    <sheetView tabSelected="1"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R137" sqref="R137"/>
    </sheetView>
  </sheetViews>
  <sheetFormatPr defaultRowHeight="15" x14ac:dyDescent="0.25"/>
  <cols>
    <col min="8" max="8" width="16.85546875" customWidth="1"/>
    <col min="9" max="9" width="17.140625" customWidth="1"/>
    <col min="10" max="10" width="0.140625" customWidth="1"/>
    <col min="11" max="11" width="19.140625" customWidth="1"/>
    <col min="12" max="13" width="16.140625" customWidth="1"/>
    <col min="14" max="14" width="0.28515625" customWidth="1"/>
    <col min="15" max="15" width="16.42578125" customWidth="1"/>
    <col min="16" max="16" width="16.140625" customWidth="1"/>
    <col min="17" max="17" width="16.85546875" customWidth="1"/>
    <col min="18" max="18" width="14.7109375" customWidth="1"/>
  </cols>
  <sheetData>
    <row r="1" spans="1:18" ht="18.75" x14ac:dyDescent="0.3">
      <c r="A1" s="291" t="s">
        <v>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</row>
    <row r="2" spans="1:18" ht="18.75" x14ac:dyDescent="0.3">
      <c r="A2" s="291" t="s">
        <v>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spans="1:18" ht="19.5" thickBot="1" x14ac:dyDescent="0.35">
      <c r="A3" s="1"/>
      <c r="B3" s="2"/>
      <c r="C3" s="3"/>
      <c r="D3" s="3"/>
      <c r="E3" s="3"/>
      <c r="F3" s="3"/>
      <c r="G3" s="4"/>
      <c r="H3" s="5"/>
      <c r="I3" s="5"/>
      <c r="J3" s="6"/>
      <c r="K3" s="6"/>
      <c r="L3" s="5"/>
      <c r="M3" s="5"/>
      <c r="N3" s="7"/>
      <c r="O3" s="7"/>
      <c r="P3" s="5"/>
      <c r="Q3" s="5"/>
      <c r="R3" s="8"/>
    </row>
    <row r="4" spans="1:18" ht="18.75" x14ac:dyDescent="0.3">
      <c r="A4" s="292" t="s">
        <v>2</v>
      </c>
      <c r="B4" s="292"/>
      <c r="C4" s="292"/>
      <c r="D4" s="292"/>
      <c r="E4" s="292"/>
      <c r="F4" s="292"/>
      <c r="G4" s="293"/>
      <c r="H4" s="9" t="s">
        <v>106</v>
      </c>
      <c r="I4" s="9" t="s">
        <v>106</v>
      </c>
      <c r="J4" s="9" t="s">
        <v>4</v>
      </c>
      <c r="K4" s="9" t="s">
        <v>3</v>
      </c>
      <c r="L4" s="9" t="s">
        <v>5</v>
      </c>
      <c r="M4" s="9" t="s">
        <v>5</v>
      </c>
      <c r="N4" s="9" t="s">
        <v>4</v>
      </c>
      <c r="O4" s="9" t="s">
        <v>6</v>
      </c>
      <c r="P4" s="294" t="s">
        <v>7</v>
      </c>
      <c r="Q4" s="295"/>
      <c r="R4" s="296"/>
    </row>
    <row r="5" spans="1:18" ht="56.25" x14ac:dyDescent="0.25">
      <c r="A5" s="297">
        <v>44377</v>
      </c>
      <c r="B5" s="297"/>
      <c r="C5" s="297"/>
      <c r="D5" s="297"/>
      <c r="E5" s="297"/>
      <c r="F5" s="297"/>
      <c r="G5" s="298"/>
      <c r="H5" s="10" t="s">
        <v>107</v>
      </c>
      <c r="I5" s="10" t="s">
        <v>8</v>
      </c>
      <c r="J5" s="10"/>
      <c r="K5" s="10" t="s">
        <v>9</v>
      </c>
      <c r="L5" s="11" t="s">
        <v>101</v>
      </c>
      <c r="M5" s="11" t="s">
        <v>100</v>
      </c>
      <c r="N5" s="11"/>
      <c r="O5" s="11" t="s">
        <v>9</v>
      </c>
      <c r="P5" s="11" t="s">
        <v>10</v>
      </c>
      <c r="Q5" s="12" t="s">
        <v>11</v>
      </c>
      <c r="R5" s="13" t="s">
        <v>12</v>
      </c>
    </row>
    <row r="6" spans="1:18" ht="18.75" x14ac:dyDescent="0.25">
      <c r="A6" s="263" t="s">
        <v>13</v>
      </c>
      <c r="B6" s="14" t="s">
        <v>14</v>
      </c>
      <c r="C6" s="15"/>
      <c r="D6" s="15"/>
      <c r="E6" s="15"/>
      <c r="F6" s="15"/>
      <c r="G6" s="15"/>
      <c r="H6" s="16"/>
      <c r="I6" s="16"/>
      <c r="J6" s="17"/>
      <c r="K6" s="17"/>
      <c r="L6" s="16"/>
      <c r="M6" s="16"/>
      <c r="N6" s="17"/>
      <c r="O6" s="17"/>
      <c r="P6" s="18"/>
      <c r="Q6" s="19"/>
      <c r="R6" s="20"/>
    </row>
    <row r="7" spans="1:18" ht="18.75" x14ac:dyDescent="0.25">
      <c r="A7" s="264"/>
      <c r="B7" s="21" t="s">
        <v>15</v>
      </c>
      <c r="C7" s="22"/>
      <c r="D7" s="22"/>
      <c r="E7" s="23"/>
      <c r="F7" s="23"/>
      <c r="G7" s="23"/>
      <c r="H7" s="24">
        <v>6419</v>
      </c>
      <c r="I7" s="24">
        <v>5900</v>
      </c>
      <c r="J7" s="25" t="s">
        <v>4</v>
      </c>
      <c r="K7" s="26">
        <f>H7-I7</f>
        <v>519</v>
      </c>
      <c r="L7" s="224">
        <v>91067</v>
      </c>
      <c r="M7" s="24">
        <v>78000</v>
      </c>
      <c r="N7" s="25">
        <f>L7/M7</f>
        <v>1.1675256410256409</v>
      </c>
      <c r="O7" s="26">
        <f>L7-M7</f>
        <v>13067</v>
      </c>
      <c r="P7" s="168">
        <v>78000</v>
      </c>
      <c r="Q7" s="24">
        <v>0</v>
      </c>
      <c r="R7" s="25">
        <f>IF(P7=0,"",Q7/P7)</f>
        <v>0</v>
      </c>
    </row>
    <row r="8" spans="1:18" ht="18.75" x14ac:dyDescent="0.25">
      <c r="A8" s="264"/>
      <c r="B8" s="27" t="s">
        <v>16</v>
      </c>
      <c r="C8" s="28"/>
      <c r="D8" s="28"/>
      <c r="E8" s="28"/>
      <c r="F8" s="28"/>
      <c r="G8" s="29"/>
      <c r="H8" s="30">
        <v>6419</v>
      </c>
      <c r="I8" s="30">
        <f>SUM(I7:I7)</f>
        <v>5900</v>
      </c>
      <c r="J8" s="31">
        <f>IF(I8=0,"",H8/I8)</f>
        <v>1.0879661016949151</v>
      </c>
      <c r="K8" s="32">
        <f t="shared" ref="K8:K12" si="0">H8-I8</f>
        <v>519</v>
      </c>
      <c r="L8" s="30">
        <f>+L7</f>
        <v>91067</v>
      </c>
      <c r="M8" s="30">
        <f>SUM(M7:M7)</f>
        <v>78000</v>
      </c>
      <c r="N8" s="33">
        <f>L8/M8</f>
        <v>1.1675256410256409</v>
      </c>
      <c r="O8" s="34">
        <f>L8-M8</f>
        <v>13067</v>
      </c>
      <c r="P8" s="30">
        <f>SUM(P7:P7)</f>
        <v>78000</v>
      </c>
      <c r="Q8" s="35">
        <f>+Q7</f>
        <v>0</v>
      </c>
      <c r="R8" s="31">
        <f>IF(P8=0,"",Q8/P8)</f>
        <v>0</v>
      </c>
    </row>
    <row r="9" spans="1:18" ht="18.75" x14ac:dyDescent="0.25">
      <c r="A9" s="264"/>
      <c r="B9" s="36" t="s">
        <v>17</v>
      </c>
      <c r="C9" s="15"/>
      <c r="D9" s="15"/>
      <c r="E9" s="15"/>
      <c r="F9" s="15"/>
      <c r="G9" s="15"/>
      <c r="H9" s="37"/>
      <c r="I9" s="37"/>
      <c r="J9" s="38"/>
      <c r="K9" s="37"/>
      <c r="L9" s="37"/>
      <c r="M9" s="39"/>
      <c r="N9" s="38"/>
      <c r="O9" s="40"/>
      <c r="P9" s="39"/>
      <c r="Q9" s="41"/>
      <c r="R9" s="42"/>
    </row>
    <row r="10" spans="1:18" ht="18.75" x14ac:dyDescent="0.25">
      <c r="A10" s="265"/>
      <c r="B10" s="22" t="s">
        <v>18</v>
      </c>
      <c r="C10" s="22"/>
      <c r="D10" s="22"/>
      <c r="E10" s="22"/>
      <c r="F10" s="22"/>
      <c r="G10" s="43"/>
      <c r="H10" s="24">
        <v>30694</v>
      </c>
      <c r="I10" s="24">
        <v>32402</v>
      </c>
      <c r="J10" s="25">
        <f>H10/I10</f>
        <v>0.94728720449354975</v>
      </c>
      <c r="K10" s="26">
        <f>H10-I10</f>
        <v>-1708</v>
      </c>
      <c r="L10" s="24">
        <v>313963</v>
      </c>
      <c r="M10" s="24">
        <v>432291</v>
      </c>
      <c r="N10" s="25">
        <f>L10/M10</f>
        <v>0.72627697546328751</v>
      </c>
      <c r="O10" s="26">
        <f>L10-M10</f>
        <v>-118328</v>
      </c>
      <c r="P10" s="24">
        <v>432291</v>
      </c>
      <c r="Q10" s="24">
        <v>0</v>
      </c>
      <c r="R10" s="25">
        <f>IF(P10=0,"",Q10/P10)</f>
        <v>0</v>
      </c>
    </row>
    <row r="11" spans="1:18" ht="18.75" x14ac:dyDescent="0.25">
      <c r="A11" s="265"/>
      <c r="B11" s="22" t="s">
        <v>19</v>
      </c>
      <c r="C11" s="22"/>
      <c r="D11" s="22"/>
      <c r="E11" s="43"/>
      <c r="F11" s="43"/>
      <c r="G11" s="23"/>
      <c r="H11" s="24">
        <v>2478</v>
      </c>
      <c r="I11" s="24">
        <v>1635</v>
      </c>
      <c r="J11" s="25" t="s">
        <v>4</v>
      </c>
      <c r="K11" s="26">
        <f>H11-I11</f>
        <v>843</v>
      </c>
      <c r="L11" s="24">
        <v>15868</v>
      </c>
      <c r="M11" s="24">
        <v>18655</v>
      </c>
      <c r="N11" s="25">
        <f>L11/M11</f>
        <v>0.85060305548110426</v>
      </c>
      <c r="O11" s="26">
        <f t="shared" ref="O11:O12" si="1">L11-M11</f>
        <v>-2787</v>
      </c>
      <c r="P11" s="24">
        <v>18655</v>
      </c>
      <c r="Q11" s="24">
        <v>0</v>
      </c>
      <c r="R11" s="25">
        <f>IF(P11=0,"",Q11/P11)</f>
        <v>0</v>
      </c>
    </row>
    <row r="12" spans="1:18" ht="19.5" thickBot="1" x14ac:dyDescent="0.3">
      <c r="A12" s="266"/>
      <c r="B12" s="44" t="s">
        <v>20</v>
      </c>
      <c r="C12" s="45"/>
      <c r="D12" s="45"/>
      <c r="E12" s="45"/>
      <c r="F12" s="45"/>
      <c r="G12" s="46"/>
      <c r="H12" s="24">
        <f>SUM(H10:H11)</f>
        <v>33172</v>
      </c>
      <c r="I12" s="24">
        <f>SUM(I10:I11)</f>
        <v>34037</v>
      </c>
      <c r="J12" s="25">
        <f>H12/I12</f>
        <v>0.97458647941945531</v>
      </c>
      <c r="K12" s="26">
        <f t="shared" si="0"/>
        <v>-865</v>
      </c>
      <c r="L12" s="24">
        <f>SUM(L10:L11)</f>
        <v>329831</v>
      </c>
      <c r="M12" s="24">
        <f>M10+M11</f>
        <v>450946</v>
      </c>
      <c r="N12" s="25">
        <f>L12/M12</f>
        <v>0.73142017004253279</v>
      </c>
      <c r="O12" s="26">
        <f t="shared" si="1"/>
        <v>-121115</v>
      </c>
      <c r="P12" s="24">
        <f>P10+P11</f>
        <v>450946</v>
      </c>
      <c r="Q12" s="24">
        <v>0</v>
      </c>
      <c r="R12" s="25"/>
    </row>
    <row r="13" spans="1:18" ht="19.5" thickTop="1" x14ac:dyDescent="0.25">
      <c r="A13" s="47"/>
      <c r="B13" s="274" t="s">
        <v>21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6"/>
    </row>
    <row r="14" spans="1:18" ht="18.75" x14ac:dyDescent="0.25">
      <c r="A14" s="277" t="s">
        <v>22</v>
      </c>
      <c r="B14" s="48" t="s">
        <v>23</v>
      </c>
      <c r="C14" s="49"/>
      <c r="D14" s="49"/>
      <c r="E14" s="49"/>
      <c r="F14" s="49"/>
      <c r="G14" s="49"/>
      <c r="H14" s="50"/>
      <c r="I14" s="50"/>
      <c r="J14" s="51"/>
      <c r="K14" s="51"/>
      <c r="L14" s="50"/>
      <c r="M14" s="50"/>
      <c r="N14" s="51"/>
      <c r="O14" s="51"/>
      <c r="P14" s="50"/>
      <c r="Q14" s="52"/>
      <c r="R14" s="53"/>
    </row>
    <row r="15" spans="1:18" ht="18.75" x14ac:dyDescent="0.25">
      <c r="A15" s="278"/>
      <c r="B15" s="22" t="s">
        <v>15</v>
      </c>
      <c r="C15" s="22"/>
      <c r="D15" s="22"/>
      <c r="E15" s="23"/>
      <c r="F15" s="23"/>
      <c r="G15" s="54"/>
      <c r="H15" s="55">
        <v>0</v>
      </c>
      <c r="I15" s="55">
        <v>3162</v>
      </c>
      <c r="J15" s="25">
        <f>H15/I15</f>
        <v>0</v>
      </c>
      <c r="K15" s="26">
        <f>H15-I15</f>
        <v>-3162</v>
      </c>
      <c r="L15" s="225">
        <v>37654</v>
      </c>
      <c r="M15" s="56">
        <v>37944</v>
      </c>
      <c r="N15" s="25">
        <f>L15/M15</f>
        <v>0.99235715791693024</v>
      </c>
      <c r="O15" s="26">
        <f>L15-M15</f>
        <v>-290</v>
      </c>
      <c r="P15" s="169">
        <v>37944</v>
      </c>
      <c r="Q15" s="24">
        <v>0</v>
      </c>
      <c r="R15" s="25">
        <f>IF(P15=0,"",Q15/P15)</f>
        <v>0</v>
      </c>
    </row>
    <row r="16" spans="1:18" ht="18.75" x14ac:dyDescent="0.25">
      <c r="A16" s="278"/>
      <c r="B16" s="22" t="s">
        <v>24</v>
      </c>
      <c r="C16" s="22"/>
      <c r="D16" s="22"/>
      <c r="E16" s="22"/>
      <c r="F16" s="22"/>
      <c r="G16" s="57"/>
      <c r="H16" s="55">
        <v>1098</v>
      </c>
      <c r="I16" s="55">
        <v>2910</v>
      </c>
      <c r="J16" s="25">
        <f t="shared" ref="J16:J47" si="2">H16/I16</f>
        <v>0.37731958762886597</v>
      </c>
      <c r="K16" s="26">
        <f>H16-I16</f>
        <v>-1812</v>
      </c>
      <c r="L16" s="169">
        <v>34081</v>
      </c>
      <c r="M16" s="56">
        <v>38682</v>
      </c>
      <c r="N16" s="25">
        <f>L16/M16</f>
        <v>0.881055788221912</v>
      </c>
      <c r="O16" s="26">
        <f t="shared" ref="O16:O17" si="3">L16-M16</f>
        <v>-4601</v>
      </c>
      <c r="P16" s="225">
        <v>38682</v>
      </c>
      <c r="Q16" s="24">
        <v>0</v>
      </c>
      <c r="R16" s="25">
        <f>IF(P16=0,"",Q16/P16)</f>
        <v>0</v>
      </c>
    </row>
    <row r="17" spans="1:18" ht="18.75" x14ac:dyDescent="0.25">
      <c r="A17" s="278"/>
      <c r="B17" s="58" t="s">
        <v>16</v>
      </c>
      <c r="C17" s="58"/>
      <c r="D17" s="58"/>
      <c r="E17" s="58"/>
      <c r="F17" s="58"/>
      <c r="G17" s="59"/>
      <c r="H17" s="55">
        <f>H15-H16</f>
        <v>-1098</v>
      </c>
      <c r="I17" s="55">
        <f>I15-I16</f>
        <v>252</v>
      </c>
      <c r="J17" s="25">
        <f t="shared" si="2"/>
        <v>-4.3571428571428568</v>
      </c>
      <c r="K17" s="26">
        <f>H17-I17</f>
        <v>-1350</v>
      </c>
      <c r="L17" s="55">
        <f>L15-L16</f>
        <v>3573</v>
      </c>
      <c r="M17" s="55">
        <f>M15-M16</f>
        <v>-738</v>
      </c>
      <c r="N17" s="25">
        <f>L17/M17</f>
        <v>-4.8414634146341466</v>
      </c>
      <c r="O17" s="26">
        <f t="shared" si="3"/>
        <v>4311</v>
      </c>
      <c r="P17" s="55">
        <f>P15-P16</f>
        <v>-738</v>
      </c>
      <c r="Q17" s="24">
        <v>0</v>
      </c>
      <c r="R17" s="25" t="s">
        <v>25</v>
      </c>
    </row>
    <row r="18" spans="1:18" ht="18.75" x14ac:dyDescent="0.25">
      <c r="A18" s="278"/>
      <c r="B18" s="48" t="s">
        <v>26</v>
      </c>
      <c r="C18" s="49"/>
      <c r="D18" s="49"/>
      <c r="E18" s="49"/>
      <c r="F18" s="49" t="s">
        <v>25</v>
      </c>
      <c r="G18" s="49"/>
      <c r="H18" s="50"/>
      <c r="I18" s="50"/>
      <c r="J18" s="51"/>
      <c r="K18" s="51"/>
      <c r="L18" s="50"/>
      <c r="M18" s="50"/>
      <c r="N18" s="51"/>
      <c r="O18" s="51"/>
      <c r="P18" s="50"/>
      <c r="Q18" s="52"/>
      <c r="R18" s="53"/>
    </row>
    <row r="19" spans="1:18" ht="18.75" x14ac:dyDescent="0.25">
      <c r="A19" s="278"/>
      <c r="B19" s="22" t="s">
        <v>15</v>
      </c>
      <c r="C19" s="22"/>
      <c r="D19" s="22"/>
      <c r="E19" s="23"/>
      <c r="F19" s="23"/>
      <c r="G19" s="54"/>
      <c r="H19" s="55">
        <v>1754</v>
      </c>
      <c r="I19" s="55">
        <v>1720</v>
      </c>
      <c r="J19" s="25">
        <f t="shared" si="2"/>
        <v>1.0197674418604652</v>
      </c>
      <c r="K19" s="26">
        <f>H19-I19</f>
        <v>34</v>
      </c>
      <c r="L19" s="225">
        <v>21051</v>
      </c>
      <c r="M19" s="55">
        <v>20635</v>
      </c>
      <c r="N19" s="25">
        <f>L19/M19</f>
        <v>1.0201599224618367</v>
      </c>
      <c r="O19" s="26">
        <f>L19-M19</f>
        <v>416</v>
      </c>
      <c r="P19" s="169">
        <v>20635</v>
      </c>
      <c r="Q19" s="24">
        <v>0</v>
      </c>
      <c r="R19" s="25">
        <f>IF(P19=0,"",Q19/P19)</f>
        <v>0</v>
      </c>
    </row>
    <row r="20" spans="1:18" ht="18.75" x14ac:dyDescent="0.25">
      <c r="A20" s="278"/>
      <c r="B20" s="22" t="s">
        <v>24</v>
      </c>
      <c r="C20" s="22"/>
      <c r="D20" s="22"/>
      <c r="E20" s="22"/>
      <c r="F20" s="22"/>
      <c r="G20" s="57"/>
      <c r="H20" s="55">
        <v>1608</v>
      </c>
      <c r="I20" s="55">
        <v>1701</v>
      </c>
      <c r="J20" s="25" t="s">
        <v>4</v>
      </c>
      <c r="K20" s="26">
        <f>H20-I20</f>
        <v>-93</v>
      </c>
      <c r="L20" s="169">
        <v>17158</v>
      </c>
      <c r="M20" s="55">
        <v>20400</v>
      </c>
      <c r="N20" s="25">
        <f>L20/M20</f>
        <v>0.84107843137254901</v>
      </c>
      <c r="O20" s="26">
        <f t="shared" ref="O20:O21" si="4">L20-M20</f>
        <v>-3242</v>
      </c>
      <c r="P20" s="225">
        <v>20400</v>
      </c>
      <c r="Q20" s="24">
        <v>0</v>
      </c>
      <c r="R20" s="25">
        <f>IF(P20=0,"",Q20/P20)</f>
        <v>0</v>
      </c>
    </row>
    <row r="21" spans="1:18" ht="18.75" x14ac:dyDescent="0.25">
      <c r="A21" s="279"/>
      <c r="B21" s="60" t="s">
        <v>16</v>
      </c>
      <c r="C21" s="60"/>
      <c r="D21" s="60"/>
      <c r="E21" s="60"/>
      <c r="F21" s="60"/>
      <c r="G21" s="61"/>
      <c r="H21" s="55">
        <f>+H19-H20</f>
        <v>146</v>
      </c>
      <c r="I21" s="55">
        <f>+I19-I20</f>
        <v>19</v>
      </c>
      <c r="J21" s="25" t="s">
        <v>27</v>
      </c>
      <c r="K21" s="26">
        <f>H21-I21</f>
        <v>127</v>
      </c>
      <c r="L21" s="55">
        <f>L19-L20</f>
        <v>3893</v>
      </c>
      <c r="M21" s="55">
        <f>M19-M20</f>
        <v>235</v>
      </c>
      <c r="N21" s="25">
        <f>L21/M21</f>
        <v>16.565957446808511</v>
      </c>
      <c r="O21" s="26">
        <f t="shared" si="4"/>
        <v>3658</v>
      </c>
      <c r="P21" s="55">
        <f>P19-P20</f>
        <v>235</v>
      </c>
      <c r="Q21" s="24">
        <v>0</v>
      </c>
      <c r="R21" s="25" t="s">
        <v>25</v>
      </c>
    </row>
    <row r="22" spans="1:18" ht="18.75" x14ac:dyDescent="0.25">
      <c r="A22" s="280" t="s">
        <v>28</v>
      </c>
      <c r="B22" s="62" t="s">
        <v>29</v>
      </c>
      <c r="C22" s="63"/>
      <c r="D22" s="63"/>
      <c r="E22" s="63"/>
      <c r="F22" s="63"/>
      <c r="G22" s="63"/>
      <c r="H22" s="64"/>
      <c r="I22" s="64"/>
      <c r="J22" s="65"/>
      <c r="K22" s="65"/>
      <c r="L22" s="64"/>
      <c r="M22" s="64"/>
      <c r="N22" s="65"/>
      <c r="O22" s="65"/>
      <c r="P22" s="64"/>
      <c r="Q22" s="66"/>
      <c r="R22" s="67"/>
    </row>
    <row r="23" spans="1:18" ht="18.75" x14ac:dyDescent="0.25">
      <c r="A23" s="281"/>
      <c r="B23" s="72" t="s">
        <v>30</v>
      </c>
      <c r="C23" s="22"/>
      <c r="D23" s="22"/>
      <c r="E23" s="22"/>
      <c r="F23" s="22"/>
      <c r="G23" s="57"/>
      <c r="H23" s="55">
        <v>47968</v>
      </c>
      <c r="I23" s="55">
        <v>13281</v>
      </c>
      <c r="J23" s="71" t="s">
        <v>4</v>
      </c>
      <c r="K23" s="26">
        <f t="shared" ref="K23:K31" si="5">H23-I23</f>
        <v>34687</v>
      </c>
      <c r="L23" s="225">
        <v>223153</v>
      </c>
      <c r="M23" s="55">
        <v>159378</v>
      </c>
      <c r="N23" s="33" t="s">
        <v>25</v>
      </c>
      <c r="O23" s="26">
        <f t="shared" ref="O23:O27" si="6">L23-M23</f>
        <v>63775</v>
      </c>
      <c r="P23" s="169">
        <v>159378</v>
      </c>
      <c r="Q23" s="24">
        <v>0</v>
      </c>
      <c r="R23" s="157">
        <f t="shared" ref="R23:R25" si="7">IF(P23=0,"",Q23/P23)</f>
        <v>0</v>
      </c>
    </row>
    <row r="24" spans="1:18" ht="18.75" x14ac:dyDescent="0.25">
      <c r="A24" s="281"/>
      <c r="B24" s="72" t="s">
        <v>24</v>
      </c>
      <c r="C24" s="22"/>
      <c r="D24" s="22"/>
      <c r="E24" s="23"/>
      <c r="F24" s="23"/>
      <c r="G24" s="54"/>
      <c r="H24" s="55">
        <v>14349</v>
      </c>
      <c r="I24" s="55">
        <v>17472</v>
      </c>
      <c r="J24" s="25">
        <f t="shared" si="2"/>
        <v>0.82125686813186816</v>
      </c>
      <c r="K24" s="26">
        <f t="shared" si="5"/>
        <v>-3123</v>
      </c>
      <c r="L24" s="168">
        <v>189724</v>
      </c>
      <c r="M24" s="24">
        <v>209664</v>
      </c>
      <c r="N24" s="25">
        <f>L24/M24</f>
        <v>0.90489545177045172</v>
      </c>
      <c r="O24" s="26">
        <f t="shared" si="6"/>
        <v>-19940</v>
      </c>
      <c r="P24" s="224">
        <v>209664</v>
      </c>
      <c r="Q24" s="24">
        <v>0</v>
      </c>
      <c r="R24" s="157">
        <f t="shared" si="7"/>
        <v>0</v>
      </c>
    </row>
    <row r="25" spans="1:18" ht="18.75" x14ac:dyDescent="0.25">
      <c r="A25" s="281"/>
      <c r="B25" s="72" t="s">
        <v>104</v>
      </c>
      <c r="C25" s="22"/>
      <c r="D25" s="22"/>
      <c r="E25" s="23"/>
      <c r="F25" s="23"/>
      <c r="G25" s="54"/>
      <c r="H25" s="55">
        <v>0</v>
      </c>
      <c r="I25" s="55">
        <v>0</v>
      </c>
      <c r="J25" s="25" t="s">
        <v>25</v>
      </c>
      <c r="K25" s="26">
        <f t="shared" si="5"/>
        <v>0</v>
      </c>
      <c r="L25" s="24">
        <v>108207</v>
      </c>
      <c r="M25" s="24"/>
      <c r="N25" s="25" t="e">
        <f>L25/M25</f>
        <v>#DIV/0!</v>
      </c>
      <c r="O25" s="26">
        <f t="shared" si="6"/>
        <v>108207</v>
      </c>
      <c r="P25" s="24"/>
      <c r="Q25" s="24">
        <v>0</v>
      </c>
      <c r="R25" s="31" t="str">
        <f t="shared" si="7"/>
        <v/>
      </c>
    </row>
    <row r="26" spans="1:18" ht="18.75" x14ac:dyDescent="0.25">
      <c r="A26" s="281"/>
      <c r="B26" s="72" t="s">
        <v>105</v>
      </c>
      <c r="C26" s="22"/>
      <c r="D26" s="22"/>
      <c r="E26" s="22"/>
      <c r="F26" s="22"/>
      <c r="G26" s="57"/>
      <c r="H26" s="55">
        <v>0</v>
      </c>
      <c r="I26" s="55"/>
      <c r="J26" s="25" t="e">
        <f t="shared" si="2"/>
        <v>#DIV/0!</v>
      </c>
      <c r="K26" s="26">
        <f t="shared" si="5"/>
        <v>0</v>
      </c>
      <c r="L26" s="55">
        <v>97386</v>
      </c>
      <c r="M26" s="55"/>
      <c r="N26" s="25" t="e">
        <f>L26/M26</f>
        <v>#DIV/0!</v>
      </c>
      <c r="O26" s="26">
        <f>L26-M26</f>
        <v>97386</v>
      </c>
      <c r="P26" s="55"/>
      <c r="Q26" s="24">
        <v>0</v>
      </c>
      <c r="R26" s="25" t="str">
        <f>IF(P26=0,"",Q26/P26)</f>
        <v/>
      </c>
    </row>
    <row r="27" spans="1:18" ht="18.75" x14ac:dyDescent="0.25">
      <c r="A27" s="281"/>
      <c r="B27" s="73" t="s">
        <v>16</v>
      </c>
      <c r="C27" s="58"/>
      <c r="D27" s="58"/>
      <c r="E27" s="58"/>
      <c r="F27" s="58"/>
      <c r="G27" s="59"/>
      <c r="H27" s="55">
        <f>H23+H25-H24-H26</f>
        <v>33619</v>
      </c>
      <c r="I27" s="55">
        <f>I23+I25-I24-I26</f>
        <v>-4191</v>
      </c>
      <c r="J27" s="25">
        <f t="shared" si="2"/>
        <v>-8.0217131949415421</v>
      </c>
      <c r="K27" s="26">
        <f t="shared" si="5"/>
        <v>37810</v>
      </c>
      <c r="L27" s="55">
        <f>L23+L25-L24-L26</f>
        <v>44250</v>
      </c>
      <c r="M27" s="55">
        <f>M23+M25-M24-M26</f>
        <v>-50286</v>
      </c>
      <c r="N27" s="25">
        <f>L27/M27</f>
        <v>-0.87996659109891417</v>
      </c>
      <c r="O27" s="26">
        <f t="shared" si="6"/>
        <v>94536</v>
      </c>
      <c r="P27" s="55">
        <f>P23+P25-P24-P26</f>
        <v>-50286</v>
      </c>
      <c r="Q27" s="55">
        <f>-Q23+Q22-Q25-Q24</f>
        <v>0</v>
      </c>
      <c r="R27" s="25" t="s">
        <v>25</v>
      </c>
    </row>
    <row r="28" spans="1:18" ht="18.75" x14ac:dyDescent="0.25">
      <c r="A28" s="281"/>
      <c r="B28" s="62" t="s">
        <v>31</v>
      </c>
      <c r="C28" s="63"/>
      <c r="D28" s="63"/>
      <c r="E28" s="63"/>
      <c r="F28" s="63"/>
      <c r="G28" s="63"/>
      <c r="H28" s="64"/>
      <c r="I28" s="64"/>
      <c r="J28" s="65"/>
      <c r="K28" s="65"/>
      <c r="L28" s="64"/>
      <c r="M28" s="64"/>
      <c r="N28" s="65"/>
      <c r="O28" s="65"/>
      <c r="P28" s="64"/>
      <c r="Q28" s="66"/>
      <c r="R28" s="67"/>
    </row>
    <row r="29" spans="1:18" ht="18.75" x14ac:dyDescent="0.25">
      <c r="A29" s="281"/>
      <c r="B29" s="21" t="s">
        <v>30</v>
      </c>
      <c r="C29" s="68"/>
      <c r="D29" s="68"/>
      <c r="E29" s="69"/>
      <c r="F29" s="69"/>
      <c r="G29" s="74"/>
      <c r="H29" s="55">
        <v>3603</v>
      </c>
      <c r="I29" s="55">
        <v>3882</v>
      </c>
      <c r="J29" s="25">
        <f t="shared" si="2"/>
        <v>0.92812982998454407</v>
      </c>
      <c r="K29" s="26">
        <f t="shared" si="5"/>
        <v>-279</v>
      </c>
      <c r="L29" s="225">
        <v>43243</v>
      </c>
      <c r="M29" s="55">
        <v>46586</v>
      </c>
      <c r="N29" s="25">
        <f>L29/M29</f>
        <v>0.92824024385008375</v>
      </c>
      <c r="O29" s="26">
        <f>L29-M29</f>
        <v>-3343</v>
      </c>
      <c r="P29" s="169">
        <v>46586</v>
      </c>
      <c r="Q29" s="24">
        <v>0</v>
      </c>
      <c r="R29" s="25">
        <f>IF(P29=0,"",Q29/P29)</f>
        <v>0</v>
      </c>
    </row>
    <row r="30" spans="1:18" ht="18.75" x14ac:dyDescent="0.25">
      <c r="A30" s="281"/>
      <c r="B30" s="72" t="s">
        <v>24</v>
      </c>
      <c r="C30" s="22"/>
      <c r="D30" s="22"/>
      <c r="E30" s="22"/>
      <c r="F30" s="22"/>
      <c r="G30" s="75"/>
      <c r="H30" s="55">
        <v>5081</v>
      </c>
      <c r="I30" s="55">
        <v>5677</v>
      </c>
      <c r="J30" s="25">
        <v>0</v>
      </c>
      <c r="K30" s="26">
        <f>H30-I30</f>
        <v>-596</v>
      </c>
      <c r="L30" s="169">
        <v>46206</v>
      </c>
      <c r="M30" s="55">
        <v>64954</v>
      </c>
      <c r="N30" s="25">
        <f>L30/M30</f>
        <v>0.71136496597592147</v>
      </c>
      <c r="O30" s="26">
        <f t="shared" ref="O30:O31" si="8">L30-M30</f>
        <v>-18748</v>
      </c>
      <c r="P30" s="225">
        <v>64954</v>
      </c>
      <c r="Q30" s="24">
        <v>0</v>
      </c>
      <c r="R30" s="25">
        <f>IF(P30=0,"",Q30/P30)</f>
        <v>0</v>
      </c>
    </row>
    <row r="31" spans="1:18" ht="18.75" x14ac:dyDescent="0.25">
      <c r="A31" s="281"/>
      <c r="B31" s="76" t="s">
        <v>16</v>
      </c>
      <c r="C31" s="60"/>
      <c r="D31" s="60"/>
      <c r="E31" s="60"/>
      <c r="F31" s="60"/>
      <c r="G31" s="61"/>
      <c r="H31" s="55">
        <f>H29-H30</f>
        <v>-1478</v>
      </c>
      <c r="I31" s="55">
        <f>I29-I30</f>
        <v>-1795</v>
      </c>
      <c r="J31" s="25">
        <f t="shared" si="2"/>
        <v>0.82339832869080776</v>
      </c>
      <c r="K31" s="26">
        <f t="shared" si="5"/>
        <v>317</v>
      </c>
      <c r="L31" s="26">
        <f>L29-L30</f>
        <v>-2963</v>
      </c>
      <c r="M31" s="26">
        <f>M29-M30</f>
        <v>-18368</v>
      </c>
      <c r="N31" s="25">
        <f>L31/M31</f>
        <v>0.16131315331010454</v>
      </c>
      <c r="O31" s="26">
        <f t="shared" si="8"/>
        <v>15405</v>
      </c>
      <c r="P31" s="55">
        <f>P29-P30</f>
        <v>-18368</v>
      </c>
      <c r="Q31" s="55">
        <f>Q29-Q30</f>
        <v>0</v>
      </c>
      <c r="R31" s="25" t="s">
        <v>25</v>
      </c>
    </row>
    <row r="32" spans="1:18" ht="18.75" x14ac:dyDescent="0.25">
      <c r="A32" s="281"/>
      <c r="B32" s="62" t="s">
        <v>32</v>
      </c>
      <c r="C32" s="63"/>
      <c r="D32" s="63"/>
      <c r="E32" s="63"/>
      <c r="F32" s="63"/>
      <c r="G32" s="63"/>
      <c r="H32" s="64"/>
      <c r="I32" s="64"/>
      <c r="J32" s="65"/>
      <c r="K32" s="65"/>
      <c r="L32" s="64"/>
      <c r="M32" s="64"/>
      <c r="N32" s="65"/>
      <c r="O32" s="65"/>
      <c r="P32" s="64"/>
      <c r="Q32" s="66"/>
      <c r="R32" s="67"/>
    </row>
    <row r="33" spans="1:18" ht="18.75" x14ac:dyDescent="0.25">
      <c r="A33" s="281"/>
      <c r="B33" s="72" t="s">
        <v>30</v>
      </c>
      <c r="C33" s="22"/>
      <c r="D33" s="22"/>
      <c r="E33" s="23"/>
      <c r="F33" s="23"/>
      <c r="G33" s="54"/>
      <c r="H33" s="55">
        <v>3721</v>
      </c>
      <c r="I33" s="55">
        <v>709</v>
      </c>
      <c r="J33" s="25">
        <f t="shared" si="2"/>
        <v>5.2482369534555708</v>
      </c>
      <c r="K33" s="26">
        <f>H33-I33</f>
        <v>3012</v>
      </c>
      <c r="L33" s="225">
        <v>8328</v>
      </c>
      <c r="M33" s="55">
        <v>8506</v>
      </c>
      <c r="N33" s="25">
        <f>L33/M33</f>
        <v>0.97907359510933456</v>
      </c>
      <c r="O33" s="26">
        <f>L33-M33</f>
        <v>-178</v>
      </c>
      <c r="P33" s="169">
        <v>8506</v>
      </c>
      <c r="Q33" s="24">
        <v>0</v>
      </c>
      <c r="R33" s="25">
        <f>IF(P33=0,"",Q33/P33)</f>
        <v>0</v>
      </c>
    </row>
    <row r="34" spans="1:18" ht="1.5" customHeight="1" x14ac:dyDescent="0.25">
      <c r="A34" s="281"/>
      <c r="B34" s="72" t="s">
        <v>33</v>
      </c>
      <c r="C34" s="22"/>
      <c r="D34" s="22"/>
      <c r="E34" s="23"/>
      <c r="F34" s="23"/>
      <c r="G34" s="54"/>
      <c r="H34" s="55"/>
      <c r="I34" s="55"/>
      <c r="J34" s="25" t="e">
        <f t="shared" si="2"/>
        <v>#DIV/0!</v>
      </c>
      <c r="K34" s="26">
        <f>H34-I34</f>
        <v>0</v>
      </c>
      <c r="L34" s="55"/>
      <c r="M34" s="55">
        <v>16168</v>
      </c>
      <c r="N34" s="25"/>
      <c r="O34" s="26">
        <f>L34-M34</f>
        <v>-16168</v>
      </c>
      <c r="P34" s="55"/>
      <c r="Q34" s="24"/>
      <c r="R34" s="25"/>
    </row>
    <row r="35" spans="1:18" ht="18.75" x14ac:dyDescent="0.25">
      <c r="A35" s="281"/>
      <c r="B35" s="72" t="s">
        <v>24</v>
      </c>
      <c r="C35" s="22"/>
      <c r="D35" s="22"/>
      <c r="E35" s="22"/>
      <c r="F35" s="22"/>
      <c r="G35" s="57"/>
      <c r="H35" s="55">
        <v>633</v>
      </c>
      <c r="I35" s="55">
        <v>1073</v>
      </c>
      <c r="J35" s="25">
        <f t="shared" si="2"/>
        <v>0.58993476234855546</v>
      </c>
      <c r="K35" s="26">
        <f>H35-I35</f>
        <v>-440</v>
      </c>
      <c r="L35" s="169">
        <v>11158</v>
      </c>
      <c r="M35" s="55">
        <v>16168</v>
      </c>
      <c r="N35" s="25">
        <f>L35/M35</f>
        <v>0.69012864918357253</v>
      </c>
      <c r="O35" s="26">
        <f t="shared" ref="O35" si="9">L35-M35</f>
        <v>-5010</v>
      </c>
      <c r="P35" s="225">
        <v>16168</v>
      </c>
      <c r="Q35" s="24">
        <v>0</v>
      </c>
      <c r="R35" s="25">
        <f>IF(P35=0,"",Q35/P35)</f>
        <v>0</v>
      </c>
    </row>
    <row r="36" spans="1:18" ht="18.75" x14ac:dyDescent="0.25">
      <c r="A36" s="282"/>
      <c r="B36" s="76" t="s">
        <v>16</v>
      </c>
      <c r="C36" s="60"/>
      <c r="D36" s="60"/>
      <c r="E36" s="60"/>
      <c r="F36" s="60"/>
      <c r="G36" s="61"/>
      <c r="H36" s="55">
        <f>H33-H35+H34</f>
        <v>3088</v>
      </c>
      <c r="I36" s="55">
        <f t="shared" ref="I36:N36" si="10">I33-I35+I34</f>
        <v>-364</v>
      </c>
      <c r="J36" s="55" t="e">
        <f t="shared" si="10"/>
        <v>#DIV/0!</v>
      </c>
      <c r="K36" s="55">
        <f t="shared" si="10"/>
        <v>3452</v>
      </c>
      <c r="L36" s="55">
        <f t="shared" si="10"/>
        <v>-2830</v>
      </c>
      <c r="M36" s="55">
        <f>M33-M35</f>
        <v>-7662</v>
      </c>
      <c r="N36" s="55">
        <f t="shared" si="10"/>
        <v>0.28894494592576203</v>
      </c>
      <c r="O36" s="55">
        <f>O33-O35</f>
        <v>4832</v>
      </c>
      <c r="P36" s="55">
        <f>P33-P35</f>
        <v>-7662</v>
      </c>
      <c r="Q36" s="24" t="s">
        <v>25</v>
      </c>
      <c r="R36" s="25" t="s">
        <v>25</v>
      </c>
    </row>
    <row r="37" spans="1:18" ht="18.75" x14ac:dyDescent="0.25">
      <c r="A37" s="283" t="s">
        <v>34</v>
      </c>
      <c r="B37" s="77" t="s">
        <v>35</v>
      </c>
      <c r="C37" s="78"/>
      <c r="D37" s="78"/>
      <c r="E37" s="78"/>
      <c r="F37" s="78"/>
      <c r="G37" s="78"/>
      <c r="H37" s="79"/>
      <c r="I37" s="79"/>
      <c r="J37" s="80"/>
      <c r="K37" s="80"/>
      <c r="L37" s="79"/>
      <c r="M37" s="79"/>
      <c r="N37" s="80"/>
      <c r="O37" s="80"/>
      <c r="P37" s="79"/>
      <c r="Q37" s="81"/>
      <c r="R37" s="82"/>
    </row>
    <row r="38" spans="1:18" ht="18.75" x14ac:dyDescent="0.25">
      <c r="A38" s="284"/>
      <c r="B38" s="22" t="s">
        <v>15</v>
      </c>
      <c r="C38" s="22"/>
      <c r="D38" s="22"/>
      <c r="E38" s="23"/>
      <c r="F38" s="23"/>
      <c r="G38" s="83"/>
      <c r="H38" s="55">
        <v>29826</v>
      </c>
      <c r="I38" s="55">
        <v>28495</v>
      </c>
      <c r="J38" s="25">
        <f t="shared" si="2"/>
        <v>1.0467099491138796</v>
      </c>
      <c r="K38" s="26">
        <f t="shared" ref="K38:K40" si="11">H38-I38</f>
        <v>1331</v>
      </c>
      <c r="L38" s="225">
        <v>357914</v>
      </c>
      <c r="M38" s="55">
        <v>341943</v>
      </c>
      <c r="N38" s="25">
        <f>L38/M38</f>
        <v>1.0467066148451643</v>
      </c>
      <c r="O38" s="26">
        <f>L38-M38</f>
        <v>15971</v>
      </c>
      <c r="P38" s="169">
        <v>341943</v>
      </c>
      <c r="Q38" s="24">
        <v>0</v>
      </c>
      <c r="R38" s="25">
        <f>IF(P38=0,"",Q38/P38)</f>
        <v>0</v>
      </c>
    </row>
    <row r="39" spans="1:18" ht="0.75" customHeight="1" x14ac:dyDescent="0.25">
      <c r="A39" s="284"/>
      <c r="B39" s="22" t="s">
        <v>36</v>
      </c>
      <c r="C39" s="22"/>
      <c r="D39" s="22"/>
      <c r="E39" s="23"/>
      <c r="F39" s="23"/>
      <c r="G39" s="83"/>
      <c r="H39" s="55"/>
      <c r="I39" s="55"/>
      <c r="J39" s="25"/>
      <c r="K39" s="26"/>
      <c r="L39" s="55">
        <v>0</v>
      </c>
      <c r="M39" s="55"/>
      <c r="N39" s="25"/>
      <c r="O39" s="26">
        <f>L39-M39</f>
        <v>0</v>
      </c>
      <c r="P39" s="55"/>
      <c r="Q39" s="24"/>
      <c r="R39" s="25"/>
    </row>
    <row r="40" spans="1:18" ht="18.75" x14ac:dyDescent="0.25">
      <c r="A40" s="284"/>
      <c r="B40" s="22" t="s">
        <v>24</v>
      </c>
      <c r="C40" s="22"/>
      <c r="D40" s="22"/>
      <c r="E40" s="22"/>
      <c r="F40" s="22"/>
      <c r="G40" s="75"/>
      <c r="H40" s="55">
        <v>27612</v>
      </c>
      <c r="I40" s="55">
        <v>24883</v>
      </c>
      <c r="J40" s="25">
        <v>0</v>
      </c>
      <c r="K40" s="26">
        <f t="shared" si="11"/>
        <v>2729</v>
      </c>
      <c r="L40" s="169">
        <v>309083</v>
      </c>
      <c r="M40" s="55">
        <v>338271</v>
      </c>
      <c r="N40" s="25">
        <f>L40/M40</f>
        <v>0.91371415226253505</v>
      </c>
      <c r="O40" s="26">
        <f t="shared" ref="O40" si="12">L40-M40</f>
        <v>-29188</v>
      </c>
      <c r="P40" s="225">
        <v>338271</v>
      </c>
      <c r="Q40" s="24">
        <v>0</v>
      </c>
      <c r="R40" s="25">
        <f>IF(P40=0,"",Q40/P40)</f>
        <v>0</v>
      </c>
    </row>
    <row r="41" spans="1:18" ht="18.75" x14ac:dyDescent="0.25">
      <c r="A41" s="284"/>
      <c r="B41" s="58" t="s">
        <v>16</v>
      </c>
      <c r="C41" s="58"/>
      <c r="D41" s="58"/>
      <c r="E41" s="58"/>
      <c r="F41" s="58"/>
      <c r="G41" s="59"/>
      <c r="H41" s="55">
        <f>H38-H40</f>
        <v>2214</v>
      </c>
      <c r="I41" s="55">
        <f t="shared" ref="I41:P41" si="13">I39-I40+I38</f>
        <v>3612</v>
      </c>
      <c r="J41" s="55">
        <f t="shared" si="13"/>
        <v>1.0467099491138796</v>
      </c>
      <c r="K41" s="55">
        <f t="shared" si="13"/>
        <v>-1398</v>
      </c>
      <c r="L41" s="55">
        <f t="shared" si="13"/>
        <v>48831</v>
      </c>
      <c r="M41" s="55">
        <f t="shared" si="13"/>
        <v>3672</v>
      </c>
      <c r="N41" s="55">
        <f t="shared" si="13"/>
        <v>0.1329924625826292</v>
      </c>
      <c r="O41" s="55">
        <f>O38-O40</f>
        <v>45159</v>
      </c>
      <c r="P41" s="55">
        <f t="shared" si="13"/>
        <v>3672</v>
      </c>
      <c r="Q41" s="24" t="s">
        <v>25</v>
      </c>
      <c r="R41" s="25" t="s">
        <v>25</v>
      </c>
    </row>
    <row r="42" spans="1:18" ht="18.75" x14ac:dyDescent="0.25">
      <c r="A42" s="284"/>
      <c r="B42" s="77" t="s">
        <v>37</v>
      </c>
      <c r="C42" s="78"/>
      <c r="D42" s="78"/>
      <c r="E42" s="78"/>
      <c r="F42" s="78"/>
      <c r="G42" s="78"/>
      <c r="H42" s="79"/>
      <c r="I42" s="79"/>
      <c r="J42" s="80"/>
      <c r="K42" s="80"/>
      <c r="L42" s="79"/>
      <c r="M42" s="79"/>
      <c r="N42" s="80"/>
      <c r="O42" s="80"/>
      <c r="P42" s="79"/>
      <c r="Q42" s="81"/>
      <c r="R42" s="82"/>
    </row>
    <row r="43" spans="1:18" ht="18.75" x14ac:dyDescent="0.25">
      <c r="A43" s="284"/>
      <c r="B43" s="72" t="s">
        <v>15</v>
      </c>
      <c r="C43" s="22"/>
      <c r="D43" s="22"/>
      <c r="E43" s="23"/>
      <c r="F43" s="23"/>
      <c r="G43" s="83"/>
      <c r="H43" s="55">
        <v>38352</v>
      </c>
      <c r="I43" s="55">
        <v>39650</v>
      </c>
      <c r="J43" s="25">
        <f t="shared" si="2"/>
        <v>0.96726355611601511</v>
      </c>
      <c r="K43" s="26">
        <f>H43-I43</f>
        <v>-1298</v>
      </c>
      <c r="L43" s="225">
        <v>460234</v>
      </c>
      <c r="M43" s="55">
        <v>475794</v>
      </c>
      <c r="N43" s="25">
        <f>L43/M43</f>
        <v>0.96729677129177749</v>
      </c>
      <c r="O43" s="26">
        <f>L43-M43</f>
        <v>-15560</v>
      </c>
      <c r="P43" s="169">
        <v>475794</v>
      </c>
      <c r="Q43" s="24">
        <v>0</v>
      </c>
      <c r="R43" s="25">
        <f>IF(P43=0,"",Q43/P43)</f>
        <v>0</v>
      </c>
    </row>
    <row r="44" spans="1:18" ht="18.75" x14ac:dyDescent="0.25">
      <c r="A44" s="284"/>
      <c r="B44" s="72" t="s">
        <v>24</v>
      </c>
      <c r="C44" s="22"/>
      <c r="D44" s="22"/>
      <c r="E44" s="22"/>
      <c r="F44" s="22"/>
      <c r="G44" s="75"/>
      <c r="H44" s="55">
        <v>20889</v>
      </c>
      <c r="I44" s="55">
        <v>26333</v>
      </c>
      <c r="J44" s="25">
        <f t="shared" si="2"/>
        <v>0.79326320586336541</v>
      </c>
      <c r="K44" s="26">
        <f>H44-I44</f>
        <v>-5444</v>
      </c>
      <c r="L44" s="169">
        <v>377959</v>
      </c>
      <c r="M44" s="55">
        <v>464243</v>
      </c>
      <c r="N44" s="25">
        <f>L44/M44</f>
        <v>0.81414043938196157</v>
      </c>
      <c r="O44" s="26">
        <f t="shared" ref="O44:O45" si="14">L44-M44</f>
        <v>-86284</v>
      </c>
      <c r="P44" s="225">
        <v>464243</v>
      </c>
      <c r="Q44" s="24">
        <v>0</v>
      </c>
      <c r="R44" s="25">
        <f>IF(P44=0,"",Q44/P44)</f>
        <v>0</v>
      </c>
    </row>
    <row r="45" spans="1:18" ht="18.75" x14ac:dyDescent="0.25">
      <c r="A45" s="284"/>
      <c r="B45" s="76" t="s">
        <v>16</v>
      </c>
      <c r="C45" s="60"/>
      <c r="D45" s="60"/>
      <c r="E45" s="60"/>
      <c r="F45" s="60"/>
      <c r="G45" s="61"/>
      <c r="H45" s="55">
        <f>H43-H44</f>
        <v>17463</v>
      </c>
      <c r="I45" s="55">
        <f>I42-I44+I43</f>
        <v>13317</v>
      </c>
      <c r="J45" s="25">
        <f t="shared" si="2"/>
        <v>1.3113313809416536</v>
      </c>
      <c r="K45" s="26">
        <f t="shared" ref="K45" si="15">H45-I45</f>
        <v>4146</v>
      </c>
      <c r="L45" s="55">
        <f>L42-L44+L43</f>
        <v>82275</v>
      </c>
      <c r="M45" s="55">
        <f>+M43-M44</f>
        <v>11551</v>
      </c>
      <c r="N45" s="25">
        <f>L45/M45</f>
        <v>7.1227599342048311</v>
      </c>
      <c r="O45" s="26">
        <f t="shared" si="14"/>
        <v>70724</v>
      </c>
      <c r="P45" s="55">
        <f>+P43-P44</f>
        <v>11551</v>
      </c>
      <c r="Q45" s="55">
        <f>+Q43-Q44</f>
        <v>0</v>
      </c>
      <c r="R45" s="25" t="s">
        <v>25</v>
      </c>
    </row>
    <row r="46" spans="1:18" ht="18.75" x14ac:dyDescent="0.25">
      <c r="A46" s="284"/>
      <c r="B46" s="77" t="s">
        <v>38</v>
      </c>
      <c r="C46" s="78"/>
      <c r="D46" s="78"/>
      <c r="E46" s="78"/>
      <c r="F46" s="78"/>
      <c r="G46" s="78"/>
      <c r="H46" s="79"/>
      <c r="I46" s="79"/>
      <c r="J46" s="80"/>
      <c r="K46" s="80"/>
      <c r="L46" s="79"/>
      <c r="M46" s="79"/>
      <c r="N46" s="80"/>
      <c r="O46" s="80"/>
      <c r="P46" s="79"/>
      <c r="Q46" s="81"/>
      <c r="R46" s="82"/>
    </row>
    <row r="47" spans="1:18" ht="18.75" x14ac:dyDescent="0.25">
      <c r="A47" s="284"/>
      <c r="B47" s="22" t="s">
        <v>15</v>
      </c>
      <c r="C47" s="22"/>
      <c r="D47" s="22"/>
      <c r="E47" s="23"/>
      <c r="F47" s="23"/>
      <c r="G47" s="83"/>
      <c r="H47" s="55">
        <v>45310</v>
      </c>
      <c r="I47" s="55">
        <v>48770</v>
      </c>
      <c r="J47" s="25">
        <f t="shared" si="2"/>
        <v>0.92905474677055566</v>
      </c>
      <c r="K47" s="26">
        <f>H47-I47</f>
        <v>-3460</v>
      </c>
      <c r="L47" s="225">
        <v>543722</v>
      </c>
      <c r="M47" s="55">
        <v>570237</v>
      </c>
      <c r="N47" s="25">
        <f>L47/M47</f>
        <v>0.95350178960677756</v>
      </c>
      <c r="O47" s="26">
        <f>L47-M47</f>
        <v>-26515</v>
      </c>
      <c r="P47" s="169">
        <v>570237</v>
      </c>
      <c r="Q47" s="24">
        <v>0</v>
      </c>
      <c r="R47" s="25">
        <f t="shared" ref="R47:R48" si="16">IF(P47=0,"",Q47/P47)</f>
        <v>0</v>
      </c>
    </row>
    <row r="48" spans="1:18" ht="18.75" x14ac:dyDescent="0.25">
      <c r="A48" s="284"/>
      <c r="B48" s="22" t="s">
        <v>24</v>
      </c>
      <c r="C48" s="22"/>
      <c r="D48" s="22"/>
      <c r="E48" s="22"/>
      <c r="F48" s="22"/>
      <c r="G48" s="75"/>
      <c r="H48" s="55">
        <v>27641</v>
      </c>
      <c r="I48" s="55">
        <v>29711</v>
      </c>
      <c r="J48" s="25"/>
      <c r="K48" s="26">
        <f t="shared" ref="K48" si="17">H48-I48</f>
        <v>-2070</v>
      </c>
      <c r="L48" s="169">
        <v>331044</v>
      </c>
      <c r="M48" s="55">
        <v>370111</v>
      </c>
      <c r="N48" s="25">
        <f>L48/M48</f>
        <v>0.89444517995952566</v>
      </c>
      <c r="O48" s="26">
        <f t="shared" ref="O48" si="18">L48-M48</f>
        <v>-39067</v>
      </c>
      <c r="P48" s="225">
        <v>370111</v>
      </c>
      <c r="Q48" s="24">
        <v>0</v>
      </c>
      <c r="R48" s="25">
        <f t="shared" si="16"/>
        <v>0</v>
      </c>
    </row>
    <row r="49" spans="1:18" ht="19.5" thickBot="1" x14ac:dyDescent="0.3">
      <c r="A49" s="285"/>
      <c r="B49" s="84" t="s">
        <v>16</v>
      </c>
      <c r="C49" s="85"/>
      <c r="D49" s="85"/>
      <c r="E49" s="85"/>
      <c r="F49" s="85"/>
      <c r="G49" s="86"/>
      <c r="H49" s="87">
        <f>H47-H48</f>
        <v>17669</v>
      </c>
      <c r="I49" s="87">
        <f t="shared" ref="I49:R49" si="19">I47-I48</f>
        <v>19059</v>
      </c>
      <c r="J49" s="87">
        <f t="shared" si="19"/>
        <v>0.92905474677055566</v>
      </c>
      <c r="K49" s="87">
        <f t="shared" si="19"/>
        <v>-1390</v>
      </c>
      <c r="L49" s="87">
        <f t="shared" si="19"/>
        <v>212678</v>
      </c>
      <c r="M49" s="87">
        <f t="shared" si="19"/>
        <v>200126</v>
      </c>
      <c r="N49" s="87">
        <f t="shared" si="19"/>
        <v>5.9056609647251901E-2</v>
      </c>
      <c r="O49" s="87">
        <f t="shared" si="19"/>
        <v>12552</v>
      </c>
      <c r="P49" s="87">
        <f>P47-P48</f>
        <v>200126</v>
      </c>
      <c r="Q49" s="87">
        <f t="shared" si="19"/>
        <v>0</v>
      </c>
      <c r="R49" s="87">
        <f t="shared" si="19"/>
        <v>0</v>
      </c>
    </row>
    <row r="50" spans="1:18" ht="18.75" x14ac:dyDescent="0.25">
      <c r="A50" s="286" t="s">
        <v>39</v>
      </c>
      <c r="B50" s="88" t="s">
        <v>40</v>
      </c>
      <c r="C50" s="89"/>
      <c r="D50" s="89"/>
      <c r="E50" s="89"/>
      <c r="F50" s="89"/>
      <c r="G50" s="89"/>
      <c r="H50" s="90"/>
      <c r="I50" s="90"/>
      <c r="J50" s="91"/>
      <c r="K50" s="91"/>
      <c r="L50" s="90"/>
      <c r="M50" s="90"/>
      <c r="N50" s="90"/>
      <c r="O50" s="90"/>
      <c r="P50" s="90"/>
      <c r="Q50" s="92"/>
      <c r="R50" s="93"/>
    </row>
    <row r="51" spans="1:18" ht="18.75" x14ac:dyDescent="0.25">
      <c r="A51" s="287"/>
      <c r="B51" s="22" t="s">
        <v>30</v>
      </c>
      <c r="C51" s="22"/>
      <c r="D51" s="22"/>
      <c r="E51" s="23"/>
      <c r="F51" s="23"/>
      <c r="G51" s="54"/>
      <c r="H51" s="55">
        <f>SUM(H7+H15+H19+H23+H25+H29+H33+H38+H43+H47)</f>
        <v>176953</v>
      </c>
      <c r="I51" s="55">
        <f>SUM(I7+I15+I19+I23+I25+I29+I33+I38+I43+I47)</f>
        <v>145569</v>
      </c>
      <c r="J51" s="25" t="e">
        <f>'[1]0619'!J67</f>
        <v>#VALUE!</v>
      </c>
      <c r="K51" s="26">
        <f>H51-I51</f>
        <v>31384</v>
      </c>
      <c r="L51" s="225">
        <f>SUM(L7+L15+L19+L23+L25+L29+L33+L38+L43+L47)</f>
        <v>1894573</v>
      </c>
      <c r="M51" s="55">
        <f>SUM(M7+M15+M19+M23+M25+M29+M33+M38+M43+M47)</f>
        <v>1739023</v>
      </c>
      <c r="N51" s="25" t="e">
        <f>'[1]0619'!N67</f>
        <v>#VALUE!</v>
      </c>
      <c r="O51" s="26">
        <f>L51-M51</f>
        <v>155550</v>
      </c>
      <c r="P51" s="169">
        <v>1739023</v>
      </c>
      <c r="Q51" s="24">
        <f>P51-M51</f>
        <v>0</v>
      </c>
      <c r="R51" s="25">
        <f>IF(P51=0,"",Q51/P51)</f>
        <v>0</v>
      </c>
    </row>
    <row r="52" spans="1:18" ht="18.75" x14ac:dyDescent="0.25">
      <c r="A52" s="287"/>
      <c r="B52" s="22" t="s">
        <v>41</v>
      </c>
      <c r="C52" s="22"/>
      <c r="D52" s="22"/>
      <c r="E52" s="22"/>
      <c r="F52" s="22"/>
      <c r="G52" s="57" t="s">
        <v>42</v>
      </c>
      <c r="H52" s="55">
        <f>SUM(H16+H20+H24+H26+H30+H35+H40+H44+H48)</f>
        <v>98911</v>
      </c>
      <c r="I52" s="55">
        <f>SUM(I16+I20+I24+I26+I30+I35+I40+I44+I48)</f>
        <v>109760</v>
      </c>
      <c r="J52" s="25" t="e">
        <f>'[1]0619'!J68</f>
        <v>#VALUE!</v>
      </c>
      <c r="K52" s="26">
        <f>H52-I52</f>
        <v>-10849</v>
      </c>
      <c r="L52" s="225">
        <f>SUM(L16+L20+L24+L26+L30+L35+L40+L44+L48)</f>
        <v>1413799</v>
      </c>
      <c r="M52" s="55">
        <f>SUM(M16+M20+M24+M26+M30+M35+M40+M44+M48)</f>
        <v>1522493</v>
      </c>
      <c r="N52" s="25" t="e">
        <f>'[1]0619'!N68</f>
        <v>#DIV/0!</v>
      </c>
      <c r="O52" s="26">
        <f t="shared" ref="O52" si="20">L52-M52</f>
        <v>-108694</v>
      </c>
      <c r="P52" s="225">
        <v>1522492</v>
      </c>
      <c r="Q52" s="24">
        <v>0</v>
      </c>
      <c r="R52" s="25">
        <f>IF(P52=0,"",Q52/P52)</f>
        <v>0</v>
      </c>
    </row>
    <row r="53" spans="1:18" ht="18.75" x14ac:dyDescent="0.25">
      <c r="A53" s="287"/>
      <c r="B53" s="58" t="s">
        <v>16</v>
      </c>
      <c r="C53" s="58"/>
      <c r="D53" s="58"/>
      <c r="E53" s="58"/>
      <c r="F53" s="58"/>
      <c r="G53" s="59"/>
      <c r="H53" s="94">
        <f>SUM(H17+H21+H27+H31+H36+H41+H45+H49)</f>
        <v>71623</v>
      </c>
      <c r="I53" s="94">
        <f>SUM(I17+I21+I27+I31+I36+I41+I45+I49)</f>
        <v>29909</v>
      </c>
      <c r="J53" s="94" t="e">
        <f>SUM(J17+J21+J27+J31+J36+J41+J45+J49)</f>
        <v>#VALUE!</v>
      </c>
      <c r="K53" s="94">
        <f>SUM(K17+K21+K27+K31+K36+K41+K45+K49)</f>
        <v>41714</v>
      </c>
      <c r="L53" s="94">
        <f>SUM(L7+L17+L21+L27+L31+L36+L41+L45+L49)</f>
        <v>480774</v>
      </c>
      <c r="M53" s="94">
        <f>SUM(M17+M21+M27+M31+M36+M41+M45+M49+M7)</f>
        <v>216530</v>
      </c>
      <c r="N53" s="94">
        <f>SUM(N17+N21+N27+N31+N36+N41+N45+N49)</f>
        <v>18.609594546746031</v>
      </c>
      <c r="O53" s="94">
        <f>SUM(O17+O21+O27+O31+O36+O41+O45+O49+O8)</f>
        <v>264244</v>
      </c>
      <c r="P53" s="94">
        <f>P51-P52</f>
        <v>216531</v>
      </c>
      <c r="Q53" s="24">
        <v>0</v>
      </c>
      <c r="R53" s="95" t="str">
        <f>'[1]0619'!R69</f>
        <v xml:space="preserve"> </v>
      </c>
    </row>
    <row r="54" spans="1:18" ht="18.75" x14ac:dyDescent="0.25">
      <c r="A54" s="96"/>
      <c r="B54" s="97"/>
      <c r="C54" s="98"/>
      <c r="D54" s="98"/>
      <c r="E54" s="98"/>
      <c r="F54" s="98"/>
      <c r="G54" s="99"/>
      <c r="H54" s="100"/>
      <c r="I54" s="101"/>
      <c r="J54" s="102"/>
      <c r="K54" s="103"/>
      <c r="L54" s="101"/>
      <c r="M54" s="101"/>
      <c r="N54" s="101"/>
      <c r="O54" s="94">
        <v>0</v>
      </c>
      <c r="P54" s="101"/>
      <c r="Q54" s="101"/>
      <c r="R54" s="102"/>
    </row>
    <row r="55" spans="1:18" ht="18.75" x14ac:dyDescent="0.25">
      <c r="A55" s="96"/>
      <c r="B55" s="97" t="s">
        <v>43</v>
      </c>
      <c r="C55" s="98"/>
      <c r="D55" s="98"/>
      <c r="E55" s="98"/>
      <c r="F55" s="98"/>
      <c r="G55" s="99"/>
      <c r="H55" s="100"/>
      <c r="I55" s="101"/>
      <c r="J55" s="102"/>
      <c r="K55" s="103"/>
      <c r="L55" s="101"/>
      <c r="M55" s="101"/>
      <c r="N55" s="101"/>
      <c r="O55" s="94"/>
      <c r="P55" s="101"/>
      <c r="Q55" s="101"/>
      <c r="R55" s="102"/>
    </row>
    <row r="56" spans="1:18" ht="18.75" x14ac:dyDescent="0.25">
      <c r="A56" s="96"/>
      <c r="B56" s="104" t="s">
        <v>44</v>
      </c>
      <c r="C56" s="98"/>
      <c r="D56" s="98"/>
      <c r="E56" s="98"/>
      <c r="F56" s="98"/>
      <c r="G56" s="99"/>
      <c r="H56" s="100">
        <v>0</v>
      </c>
      <c r="I56" s="101">
        <v>0</v>
      </c>
      <c r="J56" s="102"/>
      <c r="K56" s="26">
        <f>H56-I56</f>
        <v>0</v>
      </c>
      <c r="L56" s="101">
        <v>17464</v>
      </c>
      <c r="M56" s="101">
        <v>22061</v>
      </c>
      <c r="N56" s="101"/>
      <c r="O56" s="94">
        <f>L56-M56</f>
        <v>-4597</v>
      </c>
      <c r="P56" s="101">
        <v>44122</v>
      </c>
      <c r="Q56" s="24">
        <v>0</v>
      </c>
      <c r="R56" s="102"/>
    </row>
    <row r="57" spans="1:18" ht="18.75" x14ac:dyDescent="0.25">
      <c r="A57" s="96"/>
      <c r="B57" s="104" t="s">
        <v>45</v>
      </c>
      <c r="C57" s="98"/>
      <c r="D57" s="98"/>
      <c r="E57" s="98"/>
      <c r="F57" s="98"/>
      <c r="G57" s="99"/>
      <c r="H57" s="100">
        <v>0</v>
      </c>
      <c r="I57" s="101"/>
      <c r="J57" s="102"/>
      <c r="K57" s="103"/>
      <c r="L57" s="101">
        <v>28002</v>
      </c>
      <c r="M57" s="101"/>
      <c r="N57" s="101"/>
      <c r="O57" s="94">
        <f>L57-M57</f>
        <v>28002</v>
      </c>
      <c r="P57" s="101"/>
      <c r="Q57" s="101">
        <v>0</v>
      </c>
      <c r="R57" s="102"/>
    </row>
    <row r="58" spans="1:18" ht="18.75" x14ac:dyDescent="0.25">
      <c r="A58" s="105"/>
      <c r="B58" s="97" t="s">
        <v>46</v>
      </c>
      <c r="C58" s="98"/>
      <c r="D58" s="98"/>
      <c r="E58" s="98"/>
      <c r="F58" s="98"/>
      <c r="G58" s="99"/>
      <c r="H58" s="101"/>
      <c r="I58" s="101"/>
      <c r="J58" s="102"/>
      <c r="K58" s="103"/>
      <c r="L58" s="101"/>
      <c r="M58" s="101">
        <f>M53+M56</f>
        <v>238591</v>
      </c>
      <c r="N58" s="101"/>
      <c r="O58" s="94">
        <f>O56+O57</f>
        <v>23405</v>
      </c>
      <c r="P58" s="101">
        <f>P53+P56</f>
        <v>260653</v>
      </c>
      <c r="Q58" s="24">
        <v>0</v>
      </c>
      <c r="R58" s="102"/>
    </row>
    <row r="59" spans="1:18" ht="18.75" x14ac:dyDescent="0.25">
      <c r="A59" s="106"/>
      <c r="B59" s="107"/>
      <c r="C59" s="107"/>
      <c r="D59" s="107"/>
      <c r="E59" s="107"/>
      <c r="F59" s="107"/>
      <c r="G59" s="107"/>
      <c r="H59" s="108"/>
      <c r="I59" s="108"/>
      <c r="J59" s="109"/>
      <c r="K59" s="110"/>
      <c r="L59" s="108"/>
      <c r="M59" s="108"/>
      <c r="N59" s="109"/>
      <c r="O59" s="110"/>
      <c r="P59" s="108"/>
      <c r="Q59" s="111"/>
      <c r="R59" s="109"/>
    </row>
    <row r="60" spans="1:18" ht="18.75" x14ac:dyDescent="0.25">
      <c r="A60" s="288" t="s">
        <v>47</v>
      </c>
      <c r="B60" s="112" t="s">
        <v>48</v>
      </c>
      <c r="C60" s="113"/>
      <c r="D60" s="113"/>
      <c r="E60" s="113"/>
      <c r="F60" s="113"/>
      <c r="G60" s="113"/>
      <c r="H60" s="114"/>
      <c r="I60" s="114"/>
      <c r="J60" s="115"/>
      <c r="K60" s="115"/>
      <c r="L60" s="114"/>
      <c r="M60" s="114"/>
      <c r="N60" s="115"/>
      <c r="O60" s="115"/>
      <c r="P60" s="114"/>
      <c r="Q60" s="116"/>
      <c r="R60" s="117"/>
    </row>
    <row r="61" spans="1:18" ht="18.75" x14ac:dyDescent="0.25">
      <c r="A61" s="289"/>
      <c r="B61" s="72" t="s">
        <v>49</v>
      </c>
      <c r="C61" s="22"/>
      <c r="D61" s="22"/>
      <c r="E61" s="23"/>
      <c r="F61" s="23"/>
      <c r="G61" s="54"/>
      <c r="H61" s="55">
        <v>0</v>
      </c>
      <c r="I61" s="55">
        <v>0</v>
      </c>
      <c r="J61" s="25" t="s">
        <v>25</v>
      </c>
      <c r="K61" s="26">
        <f t="shared" ref="K61:K88" si="21">H61-I61</f>
        <v>0</v>
      </c>
      <c r="L61" s="24">
        <v>70000</v>
      </c>
      <c r="M61" s="24">
        <v>0</v>
      </c>
      <c r="N61" s="25" t="s">
        <v>25</v>
      </c>
      <c r="O61" s="26">
        <f>L61-M61</f>
        <v>70000</v>
      </c>
      <c r="P61" s="24">
        <v>70000</v>
      </c>
      <c r="Q61" s="24">
        <f>+P61-L61</f>
        <v>0</v>
      </c>
      <c r="R61" s="25">
        <f t="shared" ref="R61:R88" si="22">IF(P61=0,"",Q61/P61)</f>
        <v>0</v>
      </c>
    </row>
    <row r="62" spans="1:18" ht="18.75" x14ac:dyDescent="0.25">
      <c r="A62" s="289"/>
      <c r="B62" s="72" t="s">
        <v>50</v>
      </c>
      <c r="C62" s="22"/>
      <c r="D62" s="22"/>
      <c r="E62" s="23"/>
      <c r="F62" s="23"/>
      <c r="G62" s="54"/>
      <c r="H62" s="55"/>
      <c r="I62" s="55"/>
      <c r="J62" s="25"/>
      <c r="K62" s="26">
        <f t="shared" si="21"/>
        <v>0</v>
      </c>
      <c r="L62" s="24"/>
      <c r="M62" s="24"/>
      <c r="N62" s="25"/>
      <c r="O62" s="26">
        <f t="shared" ref="O62:O88" si="23">L62-M62</f>
        <v>0</v>
      </c>
      <c r="P62" s="24"/>
      <c r="Q62" s="24">
        <f t="shared" ref="Q62:Q88" si="24">+P62-L62</f>
        <v>0</v>
      </c>
      <c r="R62" s="25" t="str">
        <f t="shared" si="22"/>
        <v/>
      </c>
    </row>
    <row r="63" spans="1:18" ht="18.75" x14ac:dyDescent="0.25">
      <c r="A63" s="289"/>
      <c r="B63" s="72" t="s">
        <v>51</v>
      </c>
      <c r="C63" s="22"/>
      <c r="D63" s="22"/>
      <c r="E63" s="23"/>
      <c r="F63" s="23"/>
      <c r="G63" s="54"/>
      <c r="H63" s="94"/>
      <c r="I63" s="94">
        <v>0</v>
      </c>
      <c r="J63" s="95"/>
      <c r="K63" s="26">
        <f t="shared" si="21"/>
        <v>0</v>
      </c>
      <c r="L63" s="118">
        <v>15200</v>
      </c>
      <c r="M63" s="118"/>
      <c r="N63" s="95"/>
      <c r="O63" s="26">
        <f t="shared" si="23"/>
        <v>15200</v>
      </c>
      <c r="P63" s="118">
        <v>18000</v>
      </c>
      <c r="Q63" s="24">
        <f t="shared" si="24"/>
        <v>2800</v>
      </c>
      <c r="R63" s="25">
        <f t="shared" si="22"/>
        <v>0.15555555555555556</v>
      </c>
    </row>
    <row r="64" spans="1:18" ht="18.75" x14ac:dyDescent="0.25">
      <c r="A64" s="289"/>
      <c r="B64" s="68" t="s">
        <v>52</v>
      </c>
      <c r="C64" s="68"/>
      <c r="D64" s="68"/>
      <c r="E64" s="69"/>
      <c r="F64" s="69"/>
      <c r="G64" s="70"/>
      <c r="H64" s="119"/>
      <c r="I64" s="119">
        <v>0</v>
      </c>
      <c r="J64" s="120" t="s">
        <v>25</v>
      </c>
      <c r="K64" s="26">
        <f t="shared" si="21"/>
        <v>0</v>
      </c>
      <c r="L64" s="121"/>
      <c r="M64" s="121"/>
      <c r="N64" s="120" t="s">
        <v>25</v>
      </c>
      <c r="O64" s="26">
        <f t="shared" si="23"/>
        <v>0</v>
      </c>
      <c r="P64" s="121">
        <v>3292</v>
      </c>
      <c r="Q64" s="24">
        <f t="shared" si="24"/>
        <v>3292</v>
      </c>
      <c r="R64" s="25">
        <f t="shared" si="22"/>
        <v>1</v>
      </c>
    </row>
    <row r="65" spans="1:18" ht="18.75" x14ac:dyDescent="0.25">
      <c r="A65" s="289"/>
      <c r="B65" s="72" t="s">
        <v>53</v>
      </c>
      <c r="C65" s="22"/>
      <c r="D65" s="22"/>
      <c r="E65" s="23"/>
      <c r="F65" s="23"/>
      <c r="G65" s="54"/>
      <c r="H65" s="55"/>
      <c r="I65" s="55">
        <v>0</v>
      </c>
      <c r="J65" s="25"/>
      <c r="K65" s="26">
        <f t="shared" si="21"/>
        <v>0</v>
      </c>
      <c r="L65" s="24"/>
      <c r="M65" s="24">
        <v>0</v>
      </c>
      <c r="N65" s="25"/>
      <c r="O65" s="26">
        <f t="shared" si="23"/>
        <v>0</v>
      </c>
      <c r="P65" s="24">
        <v>0</v>
      </c>
      <c r="Q65" s="24">
        <f t="shared" si="24"/>
        <v>0</v>
      </c>
      <c r="R65" s="25" t="str">
        <f t="shared" si="22"/>
        <v/>
      </c>
    </row>
    <row r="66" spans="1:18" ht="18.75" x14ac:dyDescent="0.25">
      <c r="A66" s="289"/>
      <c r="B66" s="72" t="s">
        <v>54</v>
      </c>
      <c r="C66" s="22"/>
      <c r="D66" s="22"/>
      <c r="E66" s="23"/>
      <c r="F66" s="23"/>
      <c r="G66" s="54"/>
      <c r="H66" s="55">
        <v>0</v>
      </c>
      <c r="I66" s="55">
        <v>0</v>
      </c>
      <c r="J66" s="25"/>
      <c r="K66" s="26">
        <f t="shared" si="21"/>
        <v>0</v>
      </c>
      <c r="L66" s="24">
        <v>0</v>
      </c>
      <c r="M66" s="24">
        <v>0</v>
      </c>
      <c r="N66" s="25"/>
      <c r="O66" s="26">
        <f t="shared" si="23"/>
        <v>0</v>
      </c>
      <c r="P66" s="24">
        <v>0</v>
      </c>
      <c r="Q66" s="24">
        <f t="shared" si="24"/>
        <v>0</v>
      </c>
      <c r="R66" s="25" t="str">
        <f>IF(P66=0,"",Q66/P66)</f>
        <v/>
      </c>
    </row>
    <row r="67" spans="1:18" ht="18.75" x14ac:dyDescent="0.25">
      <c r="A67" s="289"/>
      <c r="B67" s="68" t="s">
        <v>55</v>
      </c>
      <c r="C67" s="68"/>
      <c r="D67" s="68"/>
      <c r="E67" s="69"/>
      <c r="F67" s="69"/>
      <c r="G67" s="70"/>
      <c r="H67" s="55"/>
      <c r="I67" s="55">
        <v>0</v>
      </c>
      <c r="J67" s="25" t="s">
        <v>25</v>
      </c>
      <c r="K67" s="26">
        <f t="shared" si="21"/>
        <v>0</v>
      </c>
      <c r="L67" s="55">
        <v>0</v>
      </c>
      <c r="M67" s="55">
        <v>0</v>
      </c>
      <c r="N67" s="25" t="s">
        <v>25</v>
      </c>
      <c r="O67" s="26">
        <f t="shared" si="23"/>
        <v>0</v>
      </c>
      <c r="P67" s="55">
        <v>977</v>
      </c>
      <c r="Q67" s="24">
        <f t="shared" si="24"/>
        <v>977</v>
      </c>
      <c r="R67" s="25">
        <f t="shared" ref="R67:R69" si="25">IF(P67=0,"",Q67/P67)</f>
        <v>1</v>
      </c>
    </row>
    <row r="68" spans="1:18" ht="18.75" x14ac:dyDescent="0.25">
      <c r="A68" s="289"/>
      <c r="B68" s="72" t="s">
        <v>56</v>
      </c>
      <c r="C68" s="22"/>
      <c r="D68" s="22"/>
      <c r="E68" s="23"/>
      <c r="F68" s="23"/>
      <c r="G68" s="54"/>
      <c r="H68" s="55"/>
      <c r="I68" s="55"/>
      <c r="J68" s="25"/>
      <c r="K68" s="26">
        <f t="shared" si="21"/>
        <v>0</v>
      </c>
      <c r="L68" s="55"/>
      <c r="M68" s="55"/>
      <c r="N68" s="25"/>
      <c r="O68" s="26">
        <f t="shared" si="23"/>
        <v>0</v>
      </c>
      <c r="P68" s="55"/>
      <c r="Q68" s="24">
        <f t="shared" si="24"/>
        <v>0</v>
      </c>
      <c r="R68" s="25" t="str">
        <f t="shared" si="25"/>
        <v/>
      </c>
    </row>
    <row r="69" spans="1:18" ht="18.75" x14ac:dyDescent="0.25">
      <c r="A69" s="289"/>
      <c r="B69" s="72" t="s">
        <v>57</v>
      </c>
      <c r="C69" s="22"/>
      <c r="D69" s="22"/>
      <c r="E69" s="23"/>
      <c r="F69" s="23"/>
      <c r="G69" s="54"/>
      <c r="H69" s="55"/>
      <c r="I69" s="55"/>
      <c r="J69" s="25"/>
      <c r="K69" s="26">
        <f t="shared" si="21"/>
        <v>0</v>
      </c>
      <c r="L69" s="55">
        <v>0</v>
      </c>
      <c r="M69" s="55">
        <v>0</v>
      </c>
      <c r="N69" s="25"/>
      <c r="O69" s="26">
        <f t="shared" si="23"/>
        <v>0</v>
      </c>
      <c r="P69" s="55">
        <v>0</v>
      </c>
      <c r="Q69" s="24">
        <f t="shared" si="24"/>
        <v>0</v>
      </c>
      <c r="R69" s="25" t="str">
        <f t="shared" si="25"/>
        <v/>
      </c>
    </row>
    <row r="70" spans="1:18" ht="18.75" x14ac:dyDescent="0.25">
      <c r="A70" s="289"/>
      <c r="B70" s="68" t="s">
        <v>58</v>
      </c>
      <c r="C70" s="68"/>
      <c r="D70" s="68"/>
      <c r="E70" s="69"/>
      <c r="F70" s="69"/>
      <c r="G70" s="70"/>
      <c r="H70" s="55"/>
      <c r="I70" s="55">
        <v>0</v>
      </c>
      <c r="J70" s="25" t="s">
        <v>25</v>
      </c>
      <c r="K70" s="26">
        <f t="shared" si="21"/>
        <v>0</v>
      </c>
      <c r="L70" s="55">
        <v>0</v>
      </c>
      <c r="M70" s="55">
        <v>0</v>
      </c>
      <c r="N70" s="25" t="s">
        <v>25</v>
      </c>
      <c r="O70" s="26">
        <f t="shared" si="23"/>
        <v>0</v>
      </c>
      <c r="P70" s="55">
        <v>1897</v>
      </c>
      <c r="Q70" s="24">
        <f t="shared" si="24"/>
        <v>1897</v>
      </c>
      <c r="R70" s="25">
        <f t="shared" si="22"/>
        <v>1</v>
      </c>
    </row>
    <row r="71" spans="1:18" ht="18.75" x14ac:dyDescent="0.25">
      <c r="A71" s="289"/>
      <c r="B71" s="72" t="s">
        <v>59</v>
      </c>
      <c r="C71" s="22"/>
      <c r="D71" s="22"/>
      <c r="E71" s="23"/>
      <c r="F71" s="23"/>
      <c r="G71" s="54"/>
      <c r="H71" s="55"/>
      <c r="I71" s="55"/>
      <c r="J71" s="25"/>
      <c r="K71" s="26">
        <f t="shared" si="21"/>
        <v>0</v>
      </c>
      <c r="L71" s="55"/>
      <c r="M71" s="55"/>
      <c r="N71" s="25"/>
      <c r="O71" s="26">
        <f t="shared" si="23"/>
        <v>0</v>
      </c>
      <c r="P71" s="55"/>
      <c r="Q71" s="24">
        <f t="shared" si="24"/>
        <v>0</v>
      </c>
      <c r="R71" s="25" t="str">
        <f t="shared" si="22"/>
        <v/>
      </c>
    </row>
    <row r="72" spans="1:18" ht="18.75" x14ac:dyDescent="0.25">
      <c r="A72" s="289"/>
      <c r="B72" s="72" t="s">
        <v>60</v>
      </c>
      <c r="C72" s="22"/>
      <c r="D72" s="22"/>
      <c r="E72" s="23"/>
      <c r="F72" s="23"/>
      <c r="G72" s="54"/>
      <c r="H72" s="55">
        <v>0</v>
      </c>
      <c r="I72" s="55">
        <v>0</v>
      </c>
      <c r="J72" s="25"/>
      <c r="K72" s="26">
        <f t="shared" si="21"/>
        <v>0</v>
      </c>
      <c r="L72" s="55">
        <v>20764</v>
      </c>
      <c r="M72" s="55">
        <v>21000</v>
      </c>
      <c r="N72" s="25"/>
      <c r="O72" s="26">
        <f t="shared" si="23"/>
        <v>-236</v>
      </c>
      <c r="P72" s="55">
        <v>21000</v>
      </c>
      <c r="Q72" s="24">
        <f t="shared" si="24"/>
        <v>236</v>
      </c>
      <c r="R72" s="25">
        <f t="shared" si="22"/>
        <v>1.1238095238095238E-2</v>
      </c>
    </row>
    <row r="73" spans="1:18" ht="18.75" x14ac:dyDescent="0.25">
      <c r="A73" s="289"/>
      <c r="B73" s="21" t="s">
        <v>61</v>
      </c>
      <c r="C73" s="68"/>
      <c r="D73" s="68"/>
      <c r="E73" s="68"/>
      <c r="F73" s="68"/>
      <c r="G73" s="122"/>
      <c r="H73" s="55"/>
      <c r="I73" s="55"/>
      <c r="J73" s="25" t="s">
        <v>25</v>
      </c>
      <c r="K73" s="26">
        <f t="shared" si="21"/>
        <v>0</v>
      </c>
      <c r="L73" s="55"/>
      <c r="M73" s="55">
        <v>0</v>
      </c>
      <c r="N73" s="25" t="s">
        <v>25</v>
      </c>
      <c r="O73" s="26">
        <f t="shared" si="23"/>
        <v>0</v>
      </c>
      <c r="P73" s="55">
        <v>0</v>
      </c>
      <c r="Q73" s="24">
        <f t="shared" si="24"/>
        <v>0</v>
      </c>
      <c r="R73" s="25" t="str">
        <f t="shared" si="22"/>
        <v/>
      </c>
    </row>
    <row r="74" spans="1:18" ht="18.75" x14ac:dyDescent="0.25">
      <c r="A74" s="289"/>
      <c r="B74" s="72" t="s">
        <v>62</v>
      </c>
      <c r="C74" s="22"/>
      <c r="D74" s="22"/>
      <c r="E74" s="22"/>
      <c r="F74" s="22"/>
      <c r="G74" s="57"/>
      <c r="H74" s="55"/>
      <c r="I74" s="55">
        <v>0</v>
      </c>
      <c r="J74" s="25"/>
      <c r="K74" s="26">
        <f t="shared" si="21"/>
        <v>0</v>
      </c>
      <c r="L74" s="55"/>
      <c r="M74" s="55">
        <v>0</v>
      </c>
      <c r="N74" s="25"/>
      <c r="O74" s="26">
        <f t="shared" si="23"/>
        <v>0</v>
      </c>
      <c r="P74" s="55">
        <v>0</v>
      </c>
      <c r="Q74" s="24">
        <v>0</v>
      </c>
      <c r="R74" s="25" t="str">
        <f t="shared" si="22"/>
        <v/>
      </c>
    </row>
    <row r="75" spans="1:18" ht="18.75" x14ac:dyDescent="0.25">
      <c r="A75" s="289"/>
      <c r="B75" s="72" t="s">
        <v>63</v>
      </c>
      <c r="C75" s="22"/>
      <c r="D75" s="22"/>
      <c r="E75" s="22"/>
      <c r="F75" s="22"/>
      <c r="G75" s="57"/>
      <c r="H75" s="55"/>
      <c r="I75" s="55">
        <v>0</v>
      </c>
      <c r="J75" s="25"/>
      <c r="K75" s="26">
        <f t="shared" si="21"/>
        <v>0</v>
      </c>
      <c r="L75" s="55">
        <v>7400</v>
      </c>
      <c r="M75" s="55">
        <v>15000</v>
      </c>
      <c r="N75" s="25"/>
      <c r="O75" s="26">
        <f t="shared" si="23"/>
        <v>-7600</v>
      </c>
      <c r="P75" s="55">
        <v>15000</v>
      </c>
      <c r="Q75" s="24">
        <f t="shared" si="24"/>
        <v>7600</v>
      </c>
      <c r="R75" s="25">
        <f t="shared" si="22"/>
        <v>0.50666666666666671</v>
      </c>
    </row>
    <row r="76" spans="1:18" ht="18.75" x14ac:dyDescent="0.25">
      <c r="A76" s="289"/>
      <c r="B76" s="21" t="s">
        <v>64</v>
      </c>
      <c r="C76" s="68"/>
      <c r="D76" s="68"/>
      <c r="E76" s="68"/>
      <c r="F76" s="68"/>
      <c r="G76" s="122"/>
      <c r="H76" s="55"/>
      <c r="I76" s="55">
        <v>0</v>
      </c>
      <c r="J76" s="25"/>
      <c r="K76" s="26">
        <f t="shared" si="21"/>
        <v>0</v>
      </c>
      <c r="L76" s="55">
        <v>0</v>
      </c>
      <c r="M76" s="55">
        <v>0</v>
      </c>
      <c r="N76" s="25"/>
      <c r="O76" s="26">
        <f t="shared" si="23"/>
        <v>0</v>
      </c>
      <c r="P76" s="55">
        <v>47</v>
      </c>
      <c r="Q76" s="24">
        <f t="shared" si="24"/>
        <v>47</v>
      </c>
      <c r="R76" s="25">
        <f t="shared" si="22"/>
        <v>1</v>
      </c>
    </row>
    <row r="77" spans="1:18" ht="18.75" x14ac:dyDescent="0.25">
      <c r="A77" s="289"/>
      <c r="B77" s="72" t="s">
        <v>65</v>
      </c>
      <c r="C77" s="22"/>
      <c r="D77" s="22"/>
      <c r="E77" s="22"/>
      <c r="F77" s="22"/>
      <c r="G77" s="57"/>
      <c r="H77" s="55"/>
      <c r="I77" s="55"/>
      <c r="J77" s="25"/>
      <c r="K77" s="26">
        <f t="shared" si="21"/>
        <v>0</v>
      </c>
      <c r="L77" s="55"/>
      <c r="M77" s="55"/>
      <c r="N77" s="25"/>
      <c r="O77" s="26">
        <f t="shared" si="23"/>
        <v>0</v>
      </c>
      <c r="P77" s="55"/>
      <c r="Q77" s="24">
        <f t="shared" si="24"/>
        <v>0</v>
      </c>
      <c r="R77" s="25" t="str">
        <f t="shared" si="22"/>
        <v/>
      </c>
    </row>
    <row r="78" spans="1:18" ht="18.75" x14ac:dyDescent="0.25">
      <c r="A78" s="289"/>
      <c r="B78" s="72" t="s">
        <v>66</v>
      </c>
      <c r="C78" s="22"/>
      <c r="D78" s="22"/>
      <c r="E78" s="22"/>
      <c r="F78" s="22"/>
      <c r="G78" s="57"/>
      <c r="H78" s="55"/>
      <c r="I78" s="55"/>
      <c r="J78" s="25"/>
      <c r="K78" s="26">
        <f t="shared" si="21"/>
        <v>0</v>
      </c>
      <c r="L78" s="55">
        <v>0</v>
      </c>
      <c r="M78" s="55">
        <v>0</v>
      </c>
      <c r="N78" s="25"/>
      <c r="O78" s="26">
        <f t="shared" si="23"/>
        <v>0</v>
      </c>
      <c r="P78" s="55">
        <v>0</v>
      </c>
      <c r="Q78" s="24">
        <f t="shared" si="24"/>
        <v>0</v>
      </c>
      <c r="R78" s="25" t="str">
        <f t="shared" si="22"/>
        <v/>
      </c>
    </row>
    <row r="79" spans="1:18" ht="18.75" x14ac:dyDescent="0.25">
      <c r="A79" s="289"/>
      <c r="B79" s="21" t="s">
        <v>67</v>
      </c>
      <c r="C79" s="68"/>
      <c r="D79" s="68"/>
      <c r="E79" s="69"/>
      <c r="F79" s="69"/>
      <c r="G79" s="70"/>
      <c r="H79" s="55"/>
      <c r="I79" s="55">
        <v>0</v>
      </c>
      <c r="J79" s="25" t="s">
        <v>25</v>
      </c>
      <c r="K79" s="26">
        <f t="shared" si="21"/>
        <v>0</v>
      </c>
      <c r="L79" s="24"/>
      <c r="M79" s="24">
        <v>0</v>
      </c>
      <c r="N79" s="25" t="s">
        <v>25</v>
      </c>
      <c r="O79" s="26">
        <f t="shared" si="23"/>
        <v>0</v>
      </c>
      <c r="P79" s="24">
        <v>10912</v>
      </c>
      <c r="Q79" s="24">
        <f t="shared" si="24"/>
        <v>10912</v>
      </c>
      <c r="R79" s="25">
        <f t="shared" si="22"/>
        <v>1</v>
      </c>
    </row>
    <row r="80" spans="1:18" ht="18.75" x14ac:dyDescent="0.25">
      <c r="A80" s="289"/>
      <c r="B80" s="72" t="s">
        <v>68</v>
      </c>
      <c r="C80" s="22"/>
      <c r="D80" s="22"/>
      <c r="E80" s="23"/>
      <c r="F80" s="23"/>
      <c r="G80" s="54"/>
      <c r="H80" s="55"/>
      <c r="I80" s="55"/>
      <c r="J80" s="25"/>
      <c r="K80" s="26">
        <f t="shared" si="21"/>
        <v>0</v>
      </c>
      <c r="L80" s="24"/>
      <c r="M80" s="24">
        <v>0</v>
      </c>
      <c r="N80" s="25"/>
      <c r="O80" s="26">
        <f t="shared" si="23"/>
        <v>0</v>
      </c>
      <c r="P80" s="24">
        <v>0</v>
      </c>
      <c r="Q80" s="24">
        <f t="shared" si="24"/>
        <v>0</v>
      </c>
      <c r="R80" s="25" t="str">
        <f t="shared" si="22"/>
        <v/>
      </c>
    </row>
    <row r="81" spans="1:18" ht="18.75" x14ac:dyDescent="0.25">
      <c r="A81" s="289"/>
      <c r="B81" s="72" t="s">
        <v>69</v>
      </c>
      <c r="C81" s="22"/>
      <c r="D81" s="22"/>
      <c r="E81" s="23"/>
      <c r="F81" s="23"/>
      <c r="G81" s="54"/>
      <c r="H81" s="55">
        <v>0</v>
      </c>
      <c r="I81" s="55">
        <v>0</v>
      </c>
      <c r="J81" s="25"/>
      <c r="K81" s="26">
        <f t="shared" si="21"/>
        <v>0</v>
      </c>
      <c r="L81" s="24">
        <v>0</v>
      </c>
      <c r="M81" s="24">
        <v>0</v>
      </c>
      <c r="N81" s="25"/>
      <c r="O81" s="26">
        <f t="shared" si="23"/>
        <v>0</v>
      </c>
      <c r="P81" s="24">
        <v>0</v>
      </c>
      <c r="Q81" s="24">
        <f t="shared" si="24"/>
        <v>0</v>
      </c>
      <c r="R81" s="25" t="str">
        <f t="shared" si="22"/>
        <v/>
      </c>
    </row>
    <row r="82" spans="1:18" ht="18.75" x14ac:dyDescent="0.25">
      <c r="A82" s="289"/>
      <c r="B82" s="21" t="s">
        <v>70</v>
      </c>
      <c r="C82" s="68"/>
      <c r="D82" s="68"/>
      <c r="E82" s="69"/>
      <c r="F82" s="69"/>
      <c r="G82" s="70"/>
      <c r="H82" s="55"/>
      <c r="I82" s="55"/>
      <c r="J82" s="25" t="s">
        <v>25</v>
      </c>
      <c r="K82" s="26"/>
      <c r="L82" s="24">
        <v>0</v>
      </c>
      <c r="M82" s="24">
        <v>0</v>
      </c>
      <c r="N82" s="25" t="s">
        <v>25</v>
      </c>
      <c r="O82" s="26">
        <f t="shared" si="23"/>
        <v>0</v>
      </c>
      <c r="P82" s="24">
        <v>28927</v>
      </c>
      <c r="Q82" s="24">
        <f t="shared" si="24"/>
        <v>28927</v>
      </c>
      <c r="R82" s="25">
        <f t="shared" si="22"/>
        <v>1</v>
      </c>
    </row>
    <row r="83" spans="1:18" ht="18.75" x14ac:dyDescent="0.25">
      <c r="A83" s="289"/>
      <c r="B83" s="72" t="s">
        <v>71</v>
      </c>
      <c r="C83" s="22"/>
      <c r="D83" s="22"/>
      <c r="E83" s="23"/>
      <c r="F83" s="23"/>
      <c r="G83" s="54"/>
      <c r="H83" s="55"/>
      <c r="I83" s="55">
        <v>0</v>
      </c>
      <c r="J83" s="25"/>
      <c r="K83" s="26">
        <f t="shared" si="21"/>
        <v>0</v>
      </c>
      <c r="L83" s="24">
        <v>0</v>
      </c>
      <c r="M83" s="24">
        <v>0</v>
      </c>
      <c r="N83" s="25"/>
      <c r="O83" s="26">
        <f t="shared" si="23"/>
        <v>0</v>
      </c>
      <c r="P83" s="24">
        <v>0</v>
      </c>
      <c r="Q83" s="24">
        <f t="shared" si="24"/>
        <v>0</v>
      </c>
      <c r="R83" s="25" t="str">
        <f t="shared" si="22"/>
        <v/>
      </c>
    </row>
    <row r="84" spans="1:18" ht="18.75" x14ac:dyDescent="0.25">
      <c r="A84" s="289"/>
      <c r="B84" s="72" t="s">
        <v>72</v>
      </c>
      <c r="C84" s="22"/>
      <c r="D84" s="22"/>
      <c r="E84" s="23"/>
      <c r="F84" s="23"/>
      <c r="G84" s="54"/>
      <c r="H84" s="55">
        <v>0</v>
      </c>
      <c r="I84" s="55">
        <v>0</v>
      </c>
      <c r="J84" s="25"/>
      <c r="K84" s="26">
        <f t="shared" si="21"/>
        <v>0</v>
      </c>
      <c r="L84" s="24">
        <v>0</v>
      </c>
      <c r="M84" s="24">
        <v>0</v>
      </c>
      <c r="N84" s="25"/>
      <c r="O84" s="26">
        <f t="shared" si="23"/>
        <v>0</v>
      </c>
      <c r="P84" s="24">
        <v>8500</v>
      </c>
      <c r="Q84" s="24">
        <f t="shared" si="24"/>
        <v>8500</v>
      </c>
      <c r="R84" s="25">
        <f t="shared" si="22"/>
        <v>1</v>
      </c>
    </row>
    <row r="85" spans="1:18" ht="18.75" x14ac:dyDescent="0.25">
      <c r="A85" s="289"/>
      <c r="B85" s="21" t="s">
        <v>73</v>
      </c>
      <c r="C85" s="68"/>
      <c r="D85" s="68"/>
      <c r="E85" s="68"/>
      <c r="F85" s="68"/>
      <c r="G85" s="122"/>
      <c r="H85" s="55"/>
      <c r="I85" s="55"/>
      <c r="J85" s="25" t="s">
        <v>25</v>
      </c>
      <c r="K85" s="26">
        <f t="shared" si="21"/>
        <v>0</v>
      </c>
      <c r="L85" s="55">
        <v>0</v>
      </c>
      <c r="M85" s="55">
        <v>0</v>
      </c>
      <c r="N85" s="25" t="s">
        <v>25</v>
      </c>
      <c r="O85" s="26">
        <f t="shared" si="23"/>
        <v>0</v>
      </c>
      <c r="P85" s="55">
        <v>128287</v>
      </c>
      <c r="Q85" s="24">
        <f t="shared" si="24"/>
        <v>128287</v>
      </c>
      <c r="R85" s="25">
        <f t="shared" si="22"/>
        <v>1</v>
      </c>
    </row>
    <row r="86" spans="1:18" ht="18.75" x14ac:dyDescent="0.25">
      <c r="A86" s="289"/>
      <c r="B86" s="72" t="s">
        <v>74</v>
      </c>
      <c r="C86" s="22"/>
      <c r="D86" s="22"/>
      <c r="E86" s="22"/>
      <c r="F86" s="22"/>
      <c r="G86" s="57"/>
      <c r="H86" s="55"/>
      <c r="I86" s="55"/>
      <c r="J86" s="25"/>
      <c r="K86" s="26">
        <f t="shared" si="21"/>
        <v>0</v>
      </c>
      <c r="L86" s="55"/>
      <c r="M86" s="55"/>
      <c r="N86" s="25"/>
      <c r="O86" s="26">
        <f t="shared" si="23"/>
        <v>0</v>
      </c>
      <c r="P86" s="55"/>
      <c r="Q86" s="24">
        <f t="shared" si="24"/>
        <v>0</v>
      </c>
      <c r="R86" s="25" t="str">
        <f t="shared" si="22"/>
        <v/>
      </c>
    </row>
    <row r="87" spans="1:18" ht="18.75" x14ac:dyDescent="0.25">
      <c r="A87" s="289"/>
      <c r="B87" s="72" t="s">
        <v>75</v>
      </c>
      <c r="C87" s="22"/>
      <c r="D87" s="22"/>
      <c r="E87" s="22"/>
      <c r="F87" s="22"/>
      <c r="G87" s="57"/>
      <c r="H87" s="123">
        <v>0</v>
      </c>
      <c r="I87" s="94">
        <v>0</v>
      </c>
      <c r="J87" s="95"/>
      <c r="K87" s="26">
        <f t="shared" si="21"/>
        <v>0</v>
      </c>
      <c r="L87" s="94">
        <v>0</v>
      </c>
      <c r="M87" s="94">
        <v>0</v>
      </c>
      <c r="N87" s="95"/>
      <c r="O87" s="124">
        <f t="shared" si="23"/>
        <v>0</v>
      </c>
      <c r="P87" s="94">
        <v>0</v>
      </c>
      <c r="Q87" s="24">
        <f t="shared" si="24"/>
        <v>0</v>
      </c>
      <c r="R87" s="25" t="str">
        <f t="shared" si="22"/>
        <v/>
      </c>
    </row>
    <row r="88" spans="1:18" ht="19.5" thickBot="1" x14ac:dyDescent="0.3">
      <c r="A88" s="290"/>
      <c r="B88" s="125" t="s">
        <v>76</v>
      </c>
      <c r="C88" s="126"/>
      <c r="D88" s="126"/>
      <c r="E88" s="126"/>
      <c r="F88" s="126"/>
      <c r="G88" s="127"/>
      <c r="H88" s="128">
        <f>SUM(H61:H87)</f>
        <v>0</v>
      </c>
      <c r="I88" s="128">
        <f>SUM(I61:I87)</f>
        <v>0</v>
      </c>
      <c r="J88" s="130" t="s">
        <v>25</v>
      </c>
      <c r="K88" s="131">
        <f t="shared" si="21"/>
        <v>0</v>
      </c>
      <c r="L88" s="129">
        <f>SUM(L61:L87)</f>
        <v>113364</v>
      </c>
      <c r="M88" s="129">
        <f>SUM(M61:M87)</f>
        <v>36000</v>
      </c>
      <c r="N88" s="130" t="s">
        <v>25</v>
      </c>
      <c r="O88" s="131">
        <f t="shared" si="23"/>
        <v>77364</v>
      </c>
      <c r="P88" s="129">
        <f>SUM(P61:P87)</f>
        <v>306839</v>
      </c>
      <c r="Q88" s="24">
        <f t="shared" si="24"/>
        <v>193475</v>
      </c>
      <c r="R88" s="25">
        <f t="shared" si="22"/>
        <v>0.63054240171555764</v>
      </c>
    </row>
    <row r="89" spans="1:18" ht="19.5" thickTop="1" x14ac:dyDescent="0.25">
      <c r="A89" s="267" t="s">
        <v>39</v>
      </c>
      <c r="B89" s="132" t="s">
        <v>77</v>
      </c>
      <c r="C89" s="133"/>
      <c r="D89" s="133"/>
      <c r="E89" s="133"/>
      <c r="F89" s="133"/>
      <c r="G89" s="133"/>
      <c r="H89" s="134"/>
      <c r="I89" s="134"/>
      <c r="J89" s="135"/>
      <c r="K89" s="135"/>
      <c r="L89" s="134"/>
      <c r="M89" s="134"/>
      <c r="N89" s="134"/>
      <c r="O89" s="134"/>
      <c r="P89" s="134"/>
      <c r="Q89" s="136"/>
      <c r="R89" s="137"/>
    </row>
    <row r="90" spans="1:18" ht="18.75" x14ac:dyDescent="0.25">
      <c r="A90" s="268"/>
      <c r="B90" s="22"/>
      <c r="C90" s="22"/>
      <c r="D90" s="22"/>
      <c r="E90" s="23"/>
      <c r="F90" s="23"/>
      <c r="G90" s="54"/>
      <c r="H90" s="55"/>
      <c r="I90" s="55"/>
      <c r="J90" s="55"/>
      <c r="K90" s="55"/>
      <c r="L90" s="55"/>
      <c r="M90" s="55"/>
      <c r="N90" s="55"/>
      <c r="O90" s="26"/>
      <c r="P90" s="55"/>
      <c r="Q90" s="24"/>
      <c r="R90" s="25"/>
    </row>
    <row r="91" spans="1:18" ht="18.75" x14ac:dyDescent="0.25">
      <c r="A91" s="268"/>
      <c r="B91" s="22" t="s">
        <v>78</v>
      </c>
      <c r="C91" s="22"/>
      <c r="D91" s="22"/>
      <c r="E91" s="22"/>
      <c r="F91" s="22"/>
      <c r="G91" s="57"/>
      <c r="H91" s="55">
        <f t="shared" ref="H91:Q91" si="26">H53-H88</f>
        <v>71623</v>
      </c>
      <c r="I91" s="55">
        <f t="shared" si="26"/>
        <v>29909</v>
      </c>
      <c r="J91" s="55" t="e">
        <f t="shared" si="26"/>
        <v>#VALUE!</v>
      </c>
      <c r="K91" s="55">
        <f t="shared" si="26"/>
        <v>41714</v>
      </c>
      <c r="L91" s="55">
        <f t="shared" si="26"/>
        <v>367410</v>
      </c>
      <c r="M91" s="55">
        <f t="shared" si="26"/>
        <v>180530</v>
      </c>
      <c r="N91" s="55" t="e">
        <f t="shared" si="26"/>
        <v>#VALUE!</v>
      </c>
      <c r="O91" s="55">
        <f t="shared" si="26"/>
        <v>186880</v>
      </c>
      <c r="P91" s="55">
        <f t="shared" si="26"/>
        <v>-90308</v>
      </c>
      <c r="Q91" s="55">
        <f t="shared" si="26"/>
        <v>-193475</v>
      </c>
      <c r="R91" s="25"/>
    </row>
    <row r="92" spans="1:18" ht="19.5" thickBot="1" x14ac:dyDescent="0.3">
      <c r="A92" s="269"/>
      <c r="B92" s="138"/>
      <c r="C92" s="138"/>
      <c r="D92" s="138"/>
      <c r="E92" s="138"/>
      <c r="F92" s="138"/>
      <c r="G92" s="139"/>
      <c r="H92" s="140"/>
      <c r="I92" s="140"/>
      <c r="J92" s="140"/>
      <c r="K92" s="140"/>
      <c r="L92" s="140"/>
      <c r="M92" s="140"/>
      <c r="N92" s="140"/>
      <c r="O92" s="131"/>
      <c r="P92" s="140"/>
      <c r="Q92" s="141"/>
      <c r="R92" s="142"/>
    </row>
    <row r="93" spans="1:18" ht="19.5" thickTop="1" x14ac:dyDescent="0.25">
      <c r="A93" s="270"/>
      <c r="B93" s="270"/>
      <c r="C93" s="270"/>
      <c r="D93" s="270"/>
      <c r="E93" s="270"/>
      <c r="F93" s="270"/>
      <c r="G93" s="270"/>
      <c r="H93" s="270"/>
      <c r="I93" s="270"/>
      <c r="J93" s="270"/>
      <c r="K93" s="270"/>
      <c r="L93" s="270"/>
      <c r="M93" s="270"/>
      <c r="N93" s="270"/>
      <c r="O93" s="270"/>
      <c r="P93" s="270"/>
      <c r="Q93" s="270"/>
      <c r="R93" s="270"/>
    </row>
    <row r="94" spans="1:18" ht="18.75" x14ac:dyDescent="0.25">
      <c r="A94" s="271" t="s">
        <v>79</v>
      </c>
      <c r="B94" s="143" t="s">
        <v>80</v>
      </c>
      <c r="C94" s="144"/>
      <c r="D94" s="144"/>
      <c r="E94" s="144"/>
      <c r="F94" s="144"/>
      <c r="G94" s="145"/>
      <c r="H94" s="146"/>
      <c r="I94" s="147"/>
      <c r="J94" s="148"/>
      <c r="K94" s="148"/>
      <c r="L94" s="147"/>
      <c r="M94" s="147"/>
      <c r="N94" s="148"/>
      <c r="O94" s="148"/>
      <c r="P94" s="147"/>
      <c r="Q94" s="149"/>
      <c r="R94" s="150"/>
    </row>
    <row r="95" spans="1:18" ht="19.5" thickBot="1" x14ac:dyDescent="0.3">
      <c r="A95" s="271"/>
      <c r="B95" s="21" t="s">
        <v>15</v>
      </c>
      <c r="C95" s="68"/>
      <c r="D95" s="68"/>
      <c r="E95" s="69"/>
      <c r="F95" s="69"/>
      <c r="G95" s="74"/>
      <c r="H95" s="55">
        <v>0</v>
      </c>
      <c r="I95" s="55">
        <v>0</v>
      </c>
      <c r="J95" s="25"/>
      <c r="K95" s="26">
        <f>H95-I95</f>
        <v>0</v>
      </c>
      <c r="L95" s="55">
        <v>500</v>
      </c>
      <c r="M95" s="55">
        <v>0</v>
      </c>
      <c r="N95" s="151"/>
      <c r="O95" s="131">
        <f t="shared" ref="O95:O98" si="27">L95-M95</f>
        <v>500</v>
      </c>
      <c r="P95" s="55">
        <v>0</v>
      </c>
      <c r="Q95" s="24"/>
      <c r="R95" s="25" t="str">
        <f>IF(P95=0,"",Q95/P95)</f>
        <v/>
      </c>
    </row>
    <row r="96" spans="1:18" ht="20.25" thickTop="1" thickBot="1" x14ac:dyDescent="0.3">
      <c r="A96" s="271"/>
      <c r="B96" s="72" t="s">
        <v>33</v>
      </c>
      <c r="C96" s="22"/>
      <c r="D96" s="22"/>
      <c r="E96" s="22"/>
      <c r="F96" s="22"/>
      <c r="G96" s="75"/>
      <c r="H96" s="55"/>
      <c r="I96" s="55">
        <v>0</v>
      </c>
      <c r="J96" s="25">
        <v>0</v>
      </c>
      <c r="K96" s="26"/>
      <c r="L96" s="55">
        <v>0</v>
      </c>
      <c r="M96" s="55">
        <v>0</v>
      </c>
      <c r="N96" s="151"/>
      <c r="O96" s="131">
        <f t="shared" si="27"/>
        <v>0</v>
      </c>
      <c r="P96" s="55">
        <v>0</v>
      </c>
      <c r="Q96" s="24"/>
      <c r="R96" s="25" t="str">
        <f>IF(P96=0,"",Q96/P96)</f>
        <v/>
      </c>
    </row>
    <row r="97" spans="1:18" ht="20.25" thickTop="1" thickBot="1" x14ac:dyDescent="0.3">
      <c r="A97" s="271"/>
      <c r="B97" s="72" t="s">
        <v>24</v>
      </c>
      <c r="C97" s="22"/>
      <c r="D97" s="22"/>
      <c r="E97" s="22"/>
      <c r="F97" s="22"/>
      <c r="G97" s="75"/>
      <c r="H97" s="55"/>
      <c r="I97" s="55">
        <v>0</v>
      </c>
      <c r="J97" s="25"/>
      <c r="K97" s="26">
        <f t="shared" ref="K97:K98" si="28">H97-I97</f>
        <v>0</v>
      </c>
      <c r="L97" s="55">
        <v>1249</v>
      </c>
      <c r="M97" s="55">
        <v>0</v>
      </c>
      <c r="N97" s="151"/>
      <c r="O97" s="131">
        <f t="shared" si="27"/>
        <v>1249</v>
      </c>
      <c r="P97" s="55"/>
      <c r="Q97" s="24"/>
      <c r="R97" s="25" t="str">
        <f>IF(P97=0,"",Q97/P97)</f>
        <v/>
      </c>
    </row>
    <row r="98" spans="1:18" ht="20.25" thickTop="1" thickBot="1" x14ac:dyDescent="0.3">
      <c r="A98" s="271"/>
      <c r="B98" s="97" t="s">
        <v>16</v>
      </c>
      <c r="C98" s="98"/>
      <c r="D98" s="98"/>
      <c r="E98" s="98"/>
      <c r="F98" s="98"/>
      <c r="G98" s="99"/>
      <c r="H98" s="55">
        <f>H95+H96-H97</f>
        <v>0</v>
      </c>
      <c r="I98" s="55">
        <f>I95+I96-I97</f>
        <v>0</v>
      </c>
      <c r="J98" s="25"/>
      <c r="K98" s="26">
        <f t="shared" si="28"/>
        <v>0</v>
      </c>
      <c r="L98" s="55">
        <f>L95+L96-L97</f>
        <v>-749</v>
      </c>
      <c r="M98" s="55">
        <v>0</v>
      </c>
      <c r="N98" s="151"/>
      <c r="O98" s="131">
        <f t="shared" si="27"/>
        <v>-749</v>
      </c>
      <c r="P98" s="55">
        <f>+P95+P96-P97</f>
        <v>0</v>
      </c>
      <c r="Q98" s="55">
        <v>0</v>
      </c>
      <c r="R98" s="25"/>
    </row>
    <row r="99" spans="1:18" ht="19.5" thickTop="1" x14ac:dyDescent="0.25">
      <c r="A99" s="271"/>
      <c r="B99" s="143"/>
      <c r="C99" s="144"/>
      <c r="D99" s="144"/>
      <c r="E99" s="144"/>
      <c r="F99" s="144"/>
      <c r="G99" s="145"/>
      <c r="H99" s="147"/>
      <c r="I99" s="152"/>
      <c r="J99" s="153"/>
      <c r="K99" s="153"/>
      <c r="L99" s="152"/>
      <c r="M99" s="152"/>
      <c r="N99" s="153"/>
      <c r="O99" s="153"/>
      <c r="P99" s="147"/>
      <c r="Q99" s="149"/>
      <c r="R99" s="150"/>
    </row>
    <row r="100" spans="1:18" ht="18.75" x14ac:dyDescent="0.25">
      <c r="A100" s="271"/>
      <c r="B100" s="72" t="s">
        <v>81</v>
      </c>
      <c r="C100" s="22"/>
      <c r="D100" s="22"/>
      <c r="E100" s="23"/>
      <c r="F100" s="23"/>
      <c r="G100" s="83"/>
      <c r="H100" s="55">
        <v>0</v>
      </c>
      <c r="I100" s="55">
        <v>0</v>
      </c>
      <c r="J100" s="25"/>
      <c r="K100" s="26">
        <f>H100-I100</f>
        <v>0</v>
      </c>
      <c r="L100" s="24">
        <v>0</v>
      </c>
      <c r="M100" s="24">
        <v>0</v>
      </c>
      <c r="N100" s="151"/>
      <c r="O100" s="26">
        <v>0</v>
      </c>
      <c r="P100" s="55">
        <v>0</v>
      </c>
      <c r="Q100" s="24">
        <v>0</v>
      </c>
      <c r="R100" s="25" t="str">
        <f>IF(P100=0,"",Q100/P100)</f>
        <v/>
      </c>
    </row>
    <row r="101" spans="1:18" ht="18.75" x14ac:dyDescent="0.25">
      <c r="A101" s="271"/>
      <c r="B101" s="72" t="s">
        <v>82</v>
      </c>
      <c r="C101" s="22"/>
      <c r="D101" s="22"/>
      <c r="E101" s="22"/>
      <c r="F101" s="22"/>
      <c r="G101" s="75"/>
      <c r="H101" s="55"/>
      <c r="I101" s="55">
        <v>0</v>
      </c>
      <c r="J101" s="25"/>
      <c r="K101" s="26">
        <f t="shared" ref="K101" si="29">H101-I101</f>
        <v>0</v>
      </c>
      <c r="L101" s="24"/>
      <c r="M101" s="24">
        <v>0</v>
      </c>
      <c r="N101" s="151"/>
      <c r="O101" s="26">
        <v>0</v>
      </c>
      <c r="P101" s="55">
        <v>0</v>
      </c>
      <c r="Q101" s="24">
        <v>0</v>
      </c>
      <c r="R101" s="25" t="str">
        <f>IF(P101=0,"",Q101/P101)</f>
        <v/>
      </c>
    </row>
    <row r="102" spans="1:18" ht="18.75" x14ac:dyDescent="0.25">
      <c r="A102" s="271"/>
      <c r="B102" s="21" t="s">
        <v>83</v>
      </c>
      <c r="C102" s="68"/>
      <c r="D102" s="68"/>
      <c r="E102" s="69"/>
      <c r="F102" s="69"/>
      <c r="G102" s="74"/>
      <c r="H102" s="55"/>
      <c r="I102" s="55"/>
      <c r="J102" s="25"/>
      <c r="K102" s="26">
        <f>H102-I102</f>
        <v>0</v>
      </c>
      <c r="L102" s="24"/>
      <c r="M102" s="24"/>
      <c r="N102" s="151"/>
      <c r="O102" s="26">
        <v>0</v>
      </c>
      <c r="P102" s="55">
        <v>0</v>
      </c>
      <c r="Q102" s="55">
        <v>0</v>
      </c>
      <c r="R102" s="25" t="str">
        <f>IF(P102=0,"",Q102/P102)</f>
        <v/>
      </c>
    </row>
    <row r="103" spans="1:18" ht="19.5" thickBot="1" x14ac:dyDescent="0.3">
      <c r="A103" s="271"/>
      <c r="B103" s="154" t="s">
        <v>84</v>
      </c>
      <c r="C103" s="45"/>
      <c r="D103" s="45"/>
      <c r="E103" s="45"/>
      <c r="F103" s="45"/>
      <c r="G103" s="46"/>
      <c r="H103" s="55">
        <f>H100+H102-H101</f>
        <v>0</v>
      </c>
      <c r="I103" s="55">
        <f>I100-I101+I102</f>
        <v>0</v>
      </c>
      <c r="J103" s="25" t="s">
        <v>25</v>
      </c>
      <c r="K103" s="55">
        <f>K100-K101+K102</f>
        <v>0</v>
      </c>
      <c r="L103" s="55">
        <f>-L101+L102</f>
        <v>0</v>
      </c>
      <c r="M103" s="55"/>
      <c r="N103" s="151" t="s">
        <v>25</v>
      </c>
      <c r="O103" s="26">
        <v>0</v>
      </c>
      <c r="P103" s="55">
        <f>P100-P101+P102</f>
        <v>0</v>
      </c>
      <c r="Q103" s="55">
        <v>0</v>
      </c>
      <c r="R103" s="25"/>
    </row>
    <row r="104" spans="1:18" ht="19.5" thickTop="1" x14ac:dyDescent="0.25">
      <c r="A104" s="271"/>
      <c r="B104" s="155"/>
      <c r="C104" s="156"/>
      <c r="D104" s="156"/>
      <c r="E104" s="156"/>
      <c r="F104" s="158"/>
      <c r="G104" s="159"/>
      <c r="H104" s="160"/>
      <c r="I104" s="160"/>
      <c r="J104" s="161" t="s">
        <v>25</v>
      </c>
      <c r="K104" s="162"/>
      <c r="L104" s="160"/>
      <c r="M104" s="160"/>
      <c r="N104" s="163" t="s">
        <v>25</v>
      </c>
      <c r="O104" s="164"/>
      <c r="P104" s="160"/>
      <c r="Q104" s="165"/>
      <c r="R104" s="166"/>
    </row>
    <row r="105" spans="1:18" ht="18.75" x14ac:dyDescent="0.25">
      <c r="A105" s="271"/>
      <c r="B105" s="72" t="s">
        <v>15</v>
      </c>
      <c r="C105" s="22"/>
      <c r="D105" s="22"/>
      <c r="E105" s="23"/>
      <c r="F105" s="23"/>
      <c r="G105" s="83"/>
      <c r="H105" s="55">
        <v>0</v>
      </c>
      <c r="I105" s="55"/>
      <c r="J105" s="25" t="s">
        <v>25</v>
      </c>
      <c r="K105" s="26">
        <f>H105-I105</f>
        <v>0</v>
      </c>
      <c r="L105" s="55"/>
      <c r="M105" s="55"/>
      <c r="N105" s="151" t="s">
        <v>25</v>
      </c>
      <c r="O105" s="151"/>
      <c r="P105" s="55"/>
      <c r="Q105" s="55">
        <f>P105-L105</f>
        <v>0</v>
      </c>
      <c r="R105" s="25" t="str">
        <f>IF(P105=0,"",Q105/P105)</f>
        <v/>
      </c>
    </row>
    <row r="106" spans="1:18" ht="18.75" x14ac:dyDescent="0.25">
      <c r="A106" s="271"/>
      <c r="B106" s="72" t="s">
        <v>24</v>
      </c>
      <c r="C106" s="22"/>
      <c r="D106" s="22"/>
      <c r="E106" s="22"/>
      <c r="F106" s="22"/>
      <c r="G106" s="75"/>
      <c r="H106" s="55"/>
      <c r="I106" s="55"/>
      <c r="J106" s="25" t="s">
        <v>25</v>
      </c>
      <c r="K106" s="25"/>
      <c r="L106" s="55"/>
      <c r="M106" s="55"/>
      <c r="N106" s="151" t="s">
        <v>25</v>
      </c>
      <c r="O106" s="151"/>
      <c r="P106" s="55"/>
      <c r="Q106" s="55"/>
      <c r="R106" s="25" t="str">
        <f>IF(P106=0,"",Q106/P106)</f>
        <v/>
      </c>
    </row>
    <row r="107" spans="1:18" ht="19.5" thickBot="1" x14ac:dyDescent="0.3">
      <c r="A107" s="272"/>
      <c r="B107" s="97" t="s">
        <v>16</v>
      </c>
      <c r="C107" s="98"/>
      <c r="D107" s="98"/>
      <c r="E107" s="98"/>
      <c r="F107" s="98"/>
      <c r="G107" s="99"/>
      <c r="H107" s="55">
        <f>+H102</f>
        <v>0</v>
      </c>
      <c r="I107" s="55"/>
      <c r="J107" s="25"/>
      <c r="K107" s="25"/>
      <c r="L107" s="55">
        <f>+L102</f>
        <v>0</v>
      </c>
      <c r="M107" s="55"/>
      <c r="N107" s="151"/>
      <c r="O107" s="151"/>
      <c r="P107" s="55">
        <f>P105-P106</f>
        <v>0</v>
      </c>
      <c r="Q107" s="55"/>
      <c r="R107" s="25"/>
    </row>
    <row r="108" spans="1:18" ht="19.5" thickTop="1" x14ac:dyDescent="0.3">
      <c r="A108" s="273" t="s">
        <v>85</v>
      </c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73"/>
      <c r="R108" s="273"/>
    </row>
    <row r="109" spans="1:18" ht="18.75" x14ac:dyDescent="0.3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</row>
    <row r="110" spans="1:18" ht="19.5" thickBot="1" x14ac:dyDescent="0.3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</row>
    <row r="111" spans="1:18" ht="18.75" x14ac:dyDescent="0.3">
      <c r="A111" s="257" t="s">
        <v>0</v>
      </c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9"/>
    </row>
    <row r="112" spans="1:18" ht="19.5" thickBot="1" x14ac:dyDescent="0.35">
      <c r="A112" s="245" t="s">
        <v>92</v>
      </c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7"/>
      <c r="M112" s="5"/>
      <c r="N112" s="7"/>
      <c r="O112" s="7"/>
      <c r="P112" s="5"/>
      <c r="Q112" s="5"/>
      <c r="R112" s="8"/>
    </row>
    <row r="113" spans="1:12" ht="37.5" x14ac:dyDescent="0.25">
      <c r="A113" s="248" t="s">
        <v>2</v>
      </c>
      <c r="B113" s="249"/>
      <c r="C113" s="249"/>
      <c r="D113" s="249"/>
      <c r="E113" s="249"/>
      <c r="F113" s="249"/>
      <c r="G113" s="250"/>
      <c r="H113" s="174" t="s">
        <v>87</v>
      </c>
      <c r="I113" s="174" t="s">
        <v>102</v>
      </c>
      <c r="J113" s="174" t="s">
        <v>88</v>
      </c>
      <c r="K113" s="174" t="s">
        <v>89</v>
      </c>
      <c r="L113" s="175" t="s">
        <v>90</v>
      </c>
    </row>
    <row r="114" spans="1:12" ht="38.25" thickBot="1" x14ac:dyDescent="0.3">
      <c r="A114" s="251">
        <f>A5</f>
        <v>44377</v>
      </c>
      <c r="B114" s="252"/>
      <c r="C114" s="252"/>
      <c r="D114" s="252"/>
      <c r="E114" s="252"/>
      <c r="F114" s="252"/>
      <c r="G114" s="253"/>
      <c r="H114" s="176" t="s">
        <v>15</v>
      </c>
      <c r="I114" s="176" t="s">
        <v>91</v>
      </c>
      <c r="J114" s="176" t="s">
        <v>88</v>
      </c>
      <c r="K114" s="176"/>
      <c r="L114" s="177"/>
    </row>
    <row r="115" spans="1:12" ht="18.75" x14ac:dyDescent="0.25">
      <c r="A115" s="254"/>
      <c r="B115" s="170" t="s">
        <v>86</v>
      </c>
      <c r="C115" s="171"/>
      <c r="D115" s="171"/>
      <c r="E115" s="171"/>
      <c r="F115" s="171"/>
      <c r="G115" s="171"/>
      <c r="H115" s="172"/>
      <c r="I115" s="172"/>
      <c r="J115" s="173"/>
      <c r="K115" s="173"/>
      <c r="L115" s="179"/>
    </row>
    <row r="116" spans="1:12" ht="18.75" x14ac:dyDescent="0.25">
      <c r="A116" s="254"/>
      <c r="B116" s="167"/>
      <c r="C116" s="180"/>
      <c r="D116" s="180"/>
      <c r="E116" s="181"/>
      <c r="F116" s="181"/>
      <c r="G116" s="181"/>
      <c r="H116" s="182">
        <f>$P$7</f>
        <v>78000</v>
      </c>
      <c r="I116" s="183">
        <v>0</v>
      </c>
      <c r="J116" s="184" t="s">
        <v>4</v>
      </c>
      <c r="K116" s="185">
        <f>H116-I116</f>
        <v>78000</v>
      </c>
      <c r="L116" s="186">
        <v>1</v>
      </c>
    </row>
    <row r="117" spans="1:12" ht="18.75" x14ac:dyDescent="0.25">
      <c r="A117" s="255"/>
      <c r="B117" s="48" t="s">
        <v>23</v>
      </c>
      <c r="C117" s="49"/>
      <c r="D117" s="49"/>
      <c r="E117" s="49"/>
      <c r="F117" s="49"/>
      <c r="G117" s="49"/>
      <c r="H117" s="50"/>
      <c r="I117" s="50"/>
      <c r="J117" s="51"/>
      <c r="K117" s="51"/>
      <c r="L117" s="187"/>
    </row>
    <row r="118" spans="1:12" ht="18.75" x14ac:dyDescent="0.25">
      <c r="A118" s="256"/>
      <c r="B118" s="188"/>
      <c r="C118" s="188"/>
      <c r="D118" s="188"/>
      <c r="E118" s="189"/>
      <c r="F118" s="189"/>
      <c r="G118" s="54"/>
      <c r="H118" s="182">
        <f>P15</f>
        <v>37944</v>
      </c>
      <c r="I118" s="182">
        <f>L16</f>
        <v>34081</v>
      </c>
      <c r="J118" s="184" t="s">
        <v>4</v>
      </c>
      <c r="K118" s="185">
        <f>H118-I118</f>
        <v>3863</v>
      </c>
      <c r="L118" s="186">
        <f>K118/H118</f>
        <v>0.10180792747206409</v>
      </c>
    </row>
    <row r="119" spans="1:12" ht="18.75" x14ac:dyDescent="0.25">
      <c r="A119" s="256"/>
      <c r="B119" s="48" t="s">
        <v>26</v>
      </c>
      <c r="C119" s="49"/>
      <c r="D119" s="49"/>
      <c r="E119" s="49"/>
      <c r="F119" s="49" t="s">
        <v>25</v>
      </c>
      <c r="G119" s="49"/>
      <c r="H119" s="50"/>
      <c r="I119" s="50"/>
      <c r="J119" s="51"/>
      <c r="K119" s="51"/>
      <c r="L119" s="187"/>
    </row>
    <row r="120" spans="1:12" ht="18.75" x14ac:dyDescent="0.25">
      <c r="A120" s="256"/>
      <c r="B120" s="188"/>
      <c r="C120" s="188"/>
      <c r="D120" s="188"/>
      <c r="E120" s="189"/>
      <c r="F120" s="189"/>
      <c r="G120" s="54"/>
      <c r="H120" s="182">
        <f>P19</f>
        <v>20635</v>
      </c>
      <c r="I120" s="182">
        <f>L20</f>
        <v>17158</v>
      </c>
      <c r="J120" s="184" t="s">
        <v>4</v>
      </c>
      <c r="K120" s="185">
        <f>H120-I120</f>
        <v>3477</v>
      </c>
      <c r="L120" s="186">
        <f>K120/H120</f>
        <v>0.16850012115338017</v>
      </c>
    </row>
    <row r="121" spans="1:12" ht="18.75" x14ac:dyDescent="0.25">
      <c r="A121" s="241"/>
      <c r="B121" s="62" t="s">
        <v>29</v>
      </c>
      <c r="C121" s="63"/>
      <c r="D121" s="63"/>
      <c r="E121" s="63"/>
      <c r="F121" s="63"/>
      <c r="G121" s="63"/>
      <c r="H121" s="64"/>
      <c r="I121" s="64"/>
      <c r="J121" s="65"/>
      <c r="K121" s="65"/>
      <c r="L121" s="190"/>
    </row>
    <row r="122" spans="1:12" ht="18.75" x14ac:dyDescent="0.25">
      <c r="A122" s="242"/>
      <c r="B122" s="72"/>
      <c r="C122" s="188"/>
      <c r="D122" s="188"/>
      <c r="E122" s="188"/>
      <c r="F122" s="188"/>
      <c r="G122" s="57"/>
      <c r="H122" s="182">
        <f>P23</f>
        <v>159378</v>
      </c>
      <c r="I122" s="182">
        <f>L24+L26</f>
        <v>287110</v>
      </c>
      <c r="J122" s="184" t="s">
        <v>4</v>
      </c>
      <c r="K122" s="185">
        <f>H122-I122</f>
        <v>-127732</v>
      </c>
      <c r="L122" s="186">
        <f>K122/H122</f>
        <v>-0.8014406003337976</v>
      </c>
    </row>
    <row r="123" spans="1:12" ht="18.75" x14ac:dyDescent="0.25">
      <c r="A123" s="242"/>
      <c r="B123" s="62" t="s">
        <v>31</v>
      </c>
      <c r="C123" s="63"/>
      <c r="D123" s="63"/>
      <c r="E123" s="63"/>
      <c r="F123" s="63"/>
      <c r="G123" s="63"/>
      <c r="H123" s="64"/>
      <c r="I123" s="64"/>
      <c r="J123" s="65"/>
      <c r="K123" s="65"/>
      <c r="L123" s="190"/>
    </row>
    <row r="124" spans="1:12" ht="18.75" x14ac:dyDescent="0.25">
      <c r="A124" s="242"/>
      <c r="B124" s="21"/>
      <c r="C124" s="68"/>
      <c r="D124" s="68"/>
      <c r="E124" s="69"/>
      <c r="F124" s="69"/>
      <c r="G124" s="74"/>
      <c r="H124" s="182">
        <f>P29</f>
        <v>46586</v>
      </c>
      <c r="I124" s="182">
        <f>L30</f>
        <v>46206</v>
      </c>
      <c r="J124" s="184" t="s">
        <v>4</v>
      </c>
      <c r="K124" s="185">
        <f>H124-I124</f>
        <v>380</v>
      </c>
      <c r="L124" s="186">
        <f>K124/H124</f>
        <v>8.1569570257158802E-3</v>
      </c>
    </row>
    <row r="125" spans="1:12" ht="18.75" x14ac:dyDescent="0.25">
      <c r="A125" s="242"/>
      <c r="B125" s="62" t="s">
        <v>32</v>
      </c>
      <c r="C125" s="63"/>
      <c r="D125" s="63"/>
      <c r="E125" s="63"/>
      <c r="F125" s="63"/>
      <c r="G125" s="63"/>
      <c r="H125" s="64"/>
      <c r="I125" s="64"/>
      <c r="J125" s="65"/>
      <c r="K125" s="65"/>
      <c r="L125" s="190"/>
    </row>
    <row r="126" spans="1:12" ht="18.75" x14ac:dyDescent="0.25">
      <c r="A126" s="242"/>
      <c r="B126" s="72"/>
      <c r="C126" s="188"/>
      <c r="D126" s="188"/>
      <c r="E126" s="189"/>
      <c r="F126" s="189"/>
      <c r="G126" s="54"/>
      <c r="H126" s="182">
        <f>P33</f>
        <v>8506</v>
      </c>
      <c r="I126" s="182">
        <f>L35</f>
        <v>11158</v>
      </c>
      <c r="J126" s="184" t="s">
        <v>4</v>
      </c>
      <c r="K126" s="185">
        <f>H126-I126</f>
        <v>-2652</v>
      </c>
      <c r="L126" s="186">
        <f>K126/H126</f>
        <v>-0.31177992005643074</v>
      </c>
    </row>
    <row r="127" spans="1:12" ht="18.75" x14ac:dyDescent="0.25">
      <c r="A127" s="243"/>
      <c r="B127" s="77" t="s">
        <v>35</v>
      </c>
      <c r="C127" s="78"/>
      <c r="D127" s="78"/>
      <c r="E127" s="78"/>
      <c r="F127" s="78"/>
      <c r="G127" s="78"/>
      <c r="H127" s="79"/>
      <c r="I127" s="79"/>
      <c r="J127" s="80"/>
      <c r="K127" s="80"/>
      <c r="L127" s="191"/>
    </row>
    <row r="128" spans="1:12" ht="18.75" x14ac:dyDescent="0.25">
      <c r="A128" s="244"/>
      <c r="B128" s="188"/>
      <c r="C128" s="188"/>
      <c r="D128" s="188"/>
      <c r="E128" s="189"/>
      <c r="F128" s="189"/>
      <c r="G128" s="83"/>
      <c r="H128" s="182">
        <f>P38</f>
        <v>341943</v>
      </c>
      <c r="I128" s="182">
        <f>L40</f>
        <v>309083</v>
      </c>
      <c r="J128" s="184" t="s">
        <v>4</v>
      </c>
      <c r="K128" s="185">
        <f>H128-I128</f>
        <v>32860</v>
      </c>
      <c r="L128" s="186">
        <f>K128/H128</f>
        <v>9.6097887659639183E-2</v>
      </c>
    </row>
    <row r="129" spans="1:12" ht="18.75" x14ac:dyDescent="0.25">
      <c r="A129" s="244"/>
      <c r="B129" s="77" t="s">
        <v>37</v>
      </c>
      <c r="C129" s="78"/>
      <c r="D129" s="78"/>
      <c r="E129" s="78"/>
      <c r="F129" s="78"/>
      <c r="G129" s="78"/>
      <c r="H129" s="79"/>
      <c r="I129" s="79"/>
      <c r="J129" s="80"/>
      <c r="K129" s="80"/>
      <c r="L129" s="191"/>
    </row>
    <row r="130" spans="1:12" ht="18.75" x14ac:dyDescent="0.25">
      <c r="A130" s="244"/>
      <c r="B130" s="72"/>
      <c r="C130" s="188"/>
      <c r="D130" s="188"/>
      <c r="E130" s="189"/>
      <c r="F130" s="189"/>
      <c r="G130" s="83"/>
      <c r="H130" s="182">
        <f>P43</f>
        <v>475794</v>
      </c>
      <c r="I130" s="182">
        <f>L44</f>
        <v>377959</v>
      </c>
      <c r="J130" s="184" t="s">
        <v>4</v>
      </c>
      <c r="K130" s="185">
        <f>H130-I130</f>
        <v>97835</v>
      </c>
      <c r="L130" s="186">
        <f>K130/H130</f>
        <v>0.20562470312782422</v>
      </c>
    </row>
    <row r="131" spans="1:12" ht="18.75" x14ac:dyDescent="0.25">
      <c r="A131" s="244"/>
      <c r="B131" s="77" t="s">
        <v>38</v>
      </c>
      <c r="C131" s="78"/>
      <c r="D131" s="78"/>
      <c r="E131" s="78"/>
      <c r="F131" s="78"/>
      <c r="G131" s="78"/>
      <c r="H131" s="79"/>
      <c r="I131" s="79"/>
      <c r="J131" s="80"/>
      <c r="K131" s="80"/>
      <c r="L131" s="191"/>
    </row>
    <row r="132" spans="1:12" ht="19.5" thickBot="1" x14ac:dyDescent="0.3">
      <c r="A132" s="244"/>
      <c r="B132" s="188"/>
      <c r="C132" s="188"/>
      <c r="D132" s="188"/>
      <c r="E132" s="189"/>
      <c r="F132" s="189"/>
      <c r="G132" s="83"/>
      <c r="H132" s="182">
        <f>P47</f>
        <v>570237</v>
      </c>
      <c r="I132" s="182">
        <f>L48</f>
        <v>331044</v>
      </c>
      <c r="J132" s="184" t="s">
        <v>4</v>
      </c>
      <c r="K132" s="185">
        <f>H132-I132</f>
        <v>239193</v>
      </c>
      <c r="L132" s="186">
        <f>K132/H132</f>
        <v>0.41946243404058314</v>
      </c>
    </row>
    <row r="133" spans="1:12" ht="18.75" x14ac:dyDescent="0.25">
      <c r="A133" s="320"/>
      <c r="B133" s="88" t="s">
        <v>40</v>
      </c>
      <c r="C133" s="89"/>
      <c r="D133" s="89"/>
      <c r="E133" s="89"/>
      <c r="F133" s="89"/>
      <c r="G133" s="89"/>
      <c r="H133" s="90"/>
      <c r="I133" s="90"/>
      <c r="J133" s="91"/>
      <c r="K133" s="91"/>
      <c r="L133" s="192"/>
    </row>
    <row r="134" spans="1:12" ht="19.5" thickBot="1" x14ac:dyDescent="0.3">
      <c r="A134" s="330"/>
      <c r="B134" s="301"/>
      <c r="C134" s="302"/>
      <c r="D134" s="302"/>
      <c r="E134" s="303"/>
      <c r="F134" s="303"/>
      <c r="G134" s="304"/>
      <c r="H134" s="305">
        <f>SUM(H115:H132)</f>
        <v>1739023</v>
      </c>
      <c r="I134" s="305">
        <f>SUM(I115:I132)</f>
        <v>1413799</v>
      </c>
      <c r="J134" s="306" t="s">
        <v>4</v>
      </c>
      <c r="K134" s="307">
        <f>H134-I134</f>
        <v>325224</v>
      </c>
      <c r="L134" s="308">
        <f>K134/H134</f>
        <v>0.18701535287342375</v>
      </c>
    </row>
    <row r="135" spans="1:12" ht="19.5" thickBot="1" x14ac:dyDescent="0.3">
      <c r="A135" s="328"/>
      <c r="B135" s="188"/>
      <c r="C135" s="188"/>
      <c r="D135" s="188"/>
      <c r="E135" s="189"/>
      <c r="F135" s="189"/>
      <c r="G135" s="188"/>
      <c r="H135" s="111"/>
      <c r="I135" s="111"/>
      <c r="J135" s="299"/>
      <c r="K135" s="300"/>
      <c r="L135" s="329"/>
    </row>
    <row r="136" spans="1:12" ht="18.75" x14ac:dyDescent="0.25">
      <c r="A136" s="321"/>
      <c r="B136" s="331" t="s">
        <v>111</v>
      </c>
      <c r="C136" s="332"/>
      <c r="D136" s="332"/>
      <c r="E136" s="333"/>
      <c r="F136" s="333"/>
      <c r="G136" s="334"/>
      <c r="H136" s="322"/>
      <c r="I136" s="322"/>
      <c r="J136" s="323"/>
      <c r="K136" s="324"/>
      <c r="L136" s="325"/>
    </row>
    <row r="137" spans="1:12" ht="18.75" x14ac:dyDescent="0.25">
      <c r="A137" s="327"/>
      <c r="B137" s="319"/>
      <c r="C137" s="310"/>
      <c r="D137" s="310"/>
      <c r="E137" s="311"/>
      <c r="F137" s="311"/>
      <c r="G137" s="312"/>
      <c r="H137" s="309"/>
      <c r="I137" s="309"/>
      <c r="J137" s="102"/>
      <c r="K137" s="103"/>
      <c r="L137" s="326"/>
    </row>
    <row r="138" spans="1:12" ht="18.75" x14ac:dyDescent="0.3">
      <c r="A138" s="226"/>
      <c r="B138" s="316" t="s">
        <v>97</v>
      </c>
      <c r="C138" s="317"/>
      <c r="D138" s="317"/>
      <c r="E138" s="317"/>
      <c r="F138" s="317"/>
      <c r="G138" s="318"/>
      <c r="H138" s="230"/>
      <c r="I138" s="230"/>
      <c r="J138" s="230"/>
      <c r="K138" s="231">
        <v>2312715</v>
      </c>
      <c r="L138" s="232"/>
    </row>
    <row r="139" spans="1:12" ht="18.75" x14ac:dyDescent="0.3">
      <c r="A139" s="226"/>
      <c r="B139" s="313" t="s">
        <v>98</v>
      </c>
      <c r="C139" s="314"/>
      <c r="D139" s="314"/>
      <c r="E139" s="314"/>
      <c r="F139" s="314"/>
      <c r="G139" s="315"/>
      <c r="H139" s="230"/>
      <c r="I139" s="230"/>
      <c r="J139" s="230"/>
      <c r="K139" s="231">
        <v>1013622</v>
      </c>
      <c r="L139" s="232"/>
    </row>
    <row r="140" spans="1:12" ht="18.75" x14ac:dyDescent="0.3">
      <c r="A140" s="226"/>
      <c r="B140" s="313" t="s">
        <v>110</v>
      </c>
      <c r="C140" s="314"/>
      <c r="D140" s="314"/>
      <c r="E140" s="314"/>
      <c r="F140" s="314"/>
      <c r="G140" s="315"/>
      <c r="H140" s="230"/>
      <c r="I140" s="230"/>
      <c r="J140" s="230"/>
      <c r="K140" s="231">
        <v>3207</v>
      </c>
      <c r="L140" s="232"/>
    </row>
    <row r="141" spans="1:12" ht="19.5" thickBot="1" x14ac:dyDescent="0.35">
      <c r="A141" s="227"/>
      <c r="B141" s="228" t="s">
        <v>99</v>
      </c>
      <c r="C141" s="229"/>
      <c r="D141" s="229"/>
      <c r="E141" s="229"/>
      <c r="F141" s="229"/>
      <c r="G141" s="229"/>
      <c r="H141" s="233"/>
      <c r="I141" s="233"/>
      <c r="J141" s="233"/>
      <c r="K141" s="234">
        <v>387956</v>
      </c>
      <c r="L141" s="235"/>
    </row>
    <row r="142" spans="1:12" ht="18.75" x14ac:dyDescent="0.3">
      <c r="A142" s="260" t="s">
        <v>0</v>
      </c>
      <c r="B142" s="261"/>
      <c r="C142" s="261"/>
      <c r="D142" s="261"/>
      <c r="E142" s="261"/>
      <c r="F142" s="261"/>
      <c r="G142" s="261"/>
      <c r="H142" s="261"/>
      <c r="I142" s="261"/>
      <c r="J142" s="261"/>
      <c r="K142" s="261"/>
      <c r="L142" s="262"/>
    </row>
    <row r="143" spans="1:12" ht="19.5" thickBot="1" x14ac:dyDescent="0.35">
      <c r="A143" s="245" t="s">
        <v>92</v>
      </c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7"/>
    </row>
    <row r="144" spans="1:12" ht="37.5" x14ac:dyDescent="0.25">
      <c r="A144" s="248" t="s">
        <v>2</v>
      </c>
      <c r="B144" s="249"/>
      <c r="C144" s="249"/>
      <c r="D144" s="249"/>
      <c r="E144" s="249"/>
      <c r="F144" s="249"/>
      <c r="G144" s="250"/>
      <c r="H144" s="174" t="s">
        <v>103</v>
      </c>
      <c r="I144" s="174" t="s">
        <v>103</v>
      </c>
      <c r="J144" s="174" t="s">
        <v>88</v>
      </c>
      <c r="K144" s="174" t="s">
        <v>89</v>
      </c>
      <c r="L144" s="175" t="s">
        <v>90</v>
      </c>
    </row>
    <row r="145" spans="1:12" ht="38.25" thickBot="1" x14ac:dyDescent="0.3">
      <c r="A145" s="251">
        <f>A5</f>
        <v>44377</v>
      </c>
      <c r="B145" s="252"/>
      <c r="C145" s="252"/>
      <c r="D145" s="252"/>
      <c r="E145" s="252"/>
      <c r="F145" s="252"/>
      <c r="G145" s="253"/>
      <c r="H145" s="176"/>
      <c r="I145" s="176"/>
      <c r="J145" s="176" t="s">
        <v>88</v>
      </c>
      <c r="K145" s="176"/>
      <c r="L145" s="177"/>
    </row>
    <row r="146" spans="1:12" ht="18.75" x14ac:dyDescent="0.25">
      <c r="A146" s="254"/>
      <c r="B146" s="199" t="s">
        <v>86</v>
      </c>
      <c r="C146" s="200"/>
      <c r="D146" s="200"/>
      <c r="E146" s="200"/>
      <c r="F146" s="200"/>
      <c r="G146" s="200"/>
      <c r="H146" s="172" t="s">
        <v>109</v>
      </c>
      <c r="I146" s="172" t="s">
        <v>108</v>
      </c>
      <c r="J146" s="173"/>
      <c r="K146" s="173"/>
      <c r="L146" s="179"/>
    </row>
    <row r="147" spans="1:12" ht="18.75" x14ac:dyDescent="0.25">
      <c r="A147" s="254"/>
      <c r="B147" s="238" t="s">
        <v>93</v>
      </c>
      <c r="C147" s="239"/>
      <c r="D147" s="239"/>
      <c r="E147" s="239"/>
      <c r="F147" s="239"/>
      <c r="G147" s="240"/>
      <c r="H147" s="182">
        <f>$L$7</f>
        <v>91067</v>
      </c>
      <c r="I147" s="201">
        <f>P7</f>
        <v>78000</v>
      </c>
      <c r="J147" s="202"/>
      <c r="K147" s="202">
        <f>H147-I147</f>
        <v>13067</v>
      </c>
      <c r="L147" s="221">
        <f>K147/H147</f>
        <v>0.14348776175782665</v>
      </c>
    </row>
    <row r="148" spans="1:12" ht="18.75" x14ac:dyDescent="0.25">
      <c r="A148" s="255"/>
      <c r="B148" s="48" t="s">
        <v>23</v>
      </c>
      <c r="C148" s="49"/>
      <c r="D148" s="49"/>
      <c r="E148" s="49"/>
      <c r="F148" s="49"/>
      <c r="G148" s="49"/>
      <c r="H148" s="210"/>
      <c r="I148" s="211"/>
      <c r="J148" s="212"/>
      <c r="K148" s="212"/>
      <c r="L148" s="221" t="s">
        <v>25</v>
      </c>
    </row>
    <row r="149" spans="1:12" ht="18.75" x14ac:dyDescent="0.25">
      <c r="A149" s="256"/>
      <c r="B149" s="238" t="s">
        <v>93</v>
      </c>
      <c r="C149" s="239"/>
      <c r="D149" s="239"/>
      <c r="E149" s="239"/>
      <c r="F149" s="239"/>
      <c r="G149" s="239"/>
      <c r="H149" s="215">
        <f>L15</f>
        <v>37654</v>
      </c>
      <c r="I149" s="217">
        <f>P15</f>
        <v>37944</v>
      </c>
      <c r="J149" s="202"/>
      <c r="K149" s="202">
        <f>H149-I149</f>
        <v>-290</v>
      </c>
      <c r="L149" s="221">
        <f t="shared" ref="L149:L173" si="30">K149/H149</f>
        <v>-7.7017049981409676E-3</v>
      </c>
    </row>
    <row r="150" spans="1:12" ht="18.75" x14ac:dyDescent="0.25">
      <c r="A150" s="256"/>
      <c r="B150" s="203" t="s">
        <v>94</v>
      </c>
      <c r="C150" s="204"/>
      <c r="D150" s="204"/>
      <c r="E150" s="204"/>
      <c r="F150" s="204"/>
      <c r="G150" s="204"/>
      <c r="H150" s="216">
        <f>L16</f>
        <v>34081</v>
      </c>
      <c r="I150" s="223">
        <f>P16</f>
        <v>38682</v>
      </c>
      <c r="J150" s="202"/>
      <c r="K150" s="202">
        <f>H150-I150</f>
        <v>-4601</v>
      </c>
      <c r="L150" s="221">
        <f t="shared" si="30"/>
        <v>-0.13500190722103225</v>
      </c>
    </row>
    <row r="151" spans="1:12" ht="18.75" x14ac:dyDescent="0.25">
      <c r="A151" s="256"/>
      <c r="B151" s="14" t="s">
        <v>26</v>
      </c>
      <c r="C151" s="15"/>
      <c r="D151" s="15"/>
      <c r="E151" s="15"/>
      <c r="F151" s="15" t="s">
        <v>25</v>
      </c>
      <c r="G151" s="15"/>
      <c r="H151" s="213"/>
      <c r="I151" s="214"/>
      <c r="J151" s="38"/>
      <c r="K151" s="38"/>
      <c r="L151" s="221" t="s">
        <v>25</v>
      </c>
    </row>
    <row r="152" spans="1:12" ht="18.75" x14ac:dyDescent="0.25">
      <c r="A152" s="256"/>
      <c r="B152" s="238" t="s">
        <v>93</v>
      </c>
      <c r="C152" s="239"/>
      <c r="D152" s="239"/>
      <c r="E152" s="239"/>
      <c r="F152" s="239"/>
      <c r="G152" s="239"/>
      <c r="H152" s="215">
        <f>L19</f>
        <v>21051</v>
      </c>
      <c r="I152" s="217">
        <f>P19</f>
        <v>20635</v>
      </c>
      <c r="J152" s="202"/>
      <c r="K152" s="202">
        <f>H152-I152</f>
        <v>416</v>
      </c>
      <c r="L152" s="221">
        <f t="shared" si="30"/>
        <v>1.9761531518692699E-2</v>
      </c>
    </row>
    <row r="153" spans="1:12" ht="18.75" x14ac:dyDescent="0.25">
      <c r="A153" s="256"/>
      <c r="B153" s="203" t="s">
        <v>94</v>
      </c>
      <c r="C153" s="204"/>
      <c r="D153" s="204"/>
      <c r="E153" s="204"/>
      <c r="F153" s="204"/>
      <c r="G153" s="204"/>
      <c r="H153" s="216">
        <f>L20</f>
        <v>17158</v>
      </c>
      <c r="I153" s="223">
        <f>P20</f>
        <v>20400</v>
      </c>
      <c r="J153" s="202"/>
      <c r="K153" s="202">
        <f>H153-I153</f>
        <v>-3242</v>
      </c>
      <c r="L153" s="221">
        <f t="shared" si="30"/>
        <v>-0.18894976104441077</v>
      </c>
    </row>
    <row r="154" spans="1:12" ht="18.75" x14ac:dyDescent="0.25">
      <c r="A154" s="241"/>
      <c r="B154" s="14" t="s">
        <v>29</v>
      </c>
      <c r="C154" s="15"/>
      <c r="D154" s="15"/>
      <c r="E154" s="15"/>
      <c r="F154" s="15"/>
      <c r="G154" s="15"/>
      <c r="H154" s="205"/>
      <c r="I154" s="18"/>
      <c r="J154" s="206"/>
      <c r="K154" s="206"/>
      <c r="L154" s="221" t="s">
        <v>25</v>
      </c>
    </row>
    <row r="155" spans="1:12" ht="18.75" x14ac:dyDescent="0.25">
      <c r="A155" s="242"/>
      <c r="B155" s="238" t="s">
        <v>93</v>
      </c>
      <c r="C155" s="239"/>
      <c r="D155" s="239"/>
      <c r="E155" s="239"/>
      <c r="F155" s="239"/>
      <c r="G155" s="239"/>
      <c r="H155" s="217">
        <f>L23+L25-L26</f>
        <v>233974</v>
      </c>
      <c r="I155" s="217">
        <f>P23</f>
        <v>159378</v>
      </c>
      <c r="J155" s="202"/>
      <c r="K155" s="202">
        <f>H155-I155</f>
        <v>74596</v>
      </c>
      <c r="L155" s="221">
        <f t="shared" si="30"/>
        <v>0.31882174942514979</v>
      </c>
    </row>
    <row r="156" spans="1:12" ht="18.75" x14ac:dyDescent="0.25">
      <c r="A156" s="242"/>
      <c r="B156" s="203" t="s">
        <v>94</v>
      </c>
      <c r="C156" s="204"/>
      <c r="D156" s="204"/>
      <c r="E156" s="204"/>
      <c r="F156" s="204"/>
      <c r="G156" s="204"/>
      <c r="H156" s="216">
        <f>L24</f>
        <v>189724</v>
      </c>
      <c r="I156" s="223">
        <f>P24</f>
        <v>209664</v>
      </c>
      <c r="J156" s="202"/>
      <c r="K156" s="202">
        <f>H156-I156</f>
        <v>-19940</v>
      </c>
      <c r="L156" s="221">
        <f t="shared" si="30"/>
        <v>-0.10510004005818979</v>
      </c>
    </row>
    <row r="157" spans="1:12" ht="18.75" x14ac:dyDescent="0.25">
      <c r="A157" s="242"/>
      <c r="B157" s="14" t="s">
        <v>31</v>
      </c>
      <c r="C157" s="15"/>
      <c r="D157" s="15"/>
      <c r="E157" s="15"/>
      <c r="F157" s="15"/>
      <c r="G157" s="15"/>
      <c r="H157" s="205"/>
      <c r="I157" s="18"/>
      <c r="J157" s="206"/>
      <c r="K157" s="206"/>
      <c r="L157" s="221" t="s">
        <v>25</v>
      </c>
    </row>
    <row r="158" spans="1:12" ht="18.75" x14ac:dyDescent="0.25">
      <c r="A158" s="242"/>
      <c r="B158" s="238" t="s">
        <v>93</v>
      </c>
      <c r="C158" s="239"/>
      <c r="D158" s="239"/>
      <c r="E158" s="239"/>
      <c r="F158" s="239"/>
      <c r="G158" s="239"/>
      <c r="H158" s="215">
        <f>L29</f>
        <v>43243</v>
      </c>
      <c r="I158" s="217">
        <f>P29</f>
        <v>46586</v>
      </c>
      <c r="J158" s="202"/>
      <c r="K158" s="202">
        <f>H158-I158</f>
        <v>-3343</v>
      </c>
      <c r="L158" s="221">
        <f t="shared" si="30"/>
        <v>-7.7307309853617931E-2</v>
      </c>
    </row>
    <row r="159" spans="1:12" ht="18.75" x14ac:dyDescent="0.25">
      <c r="A159" s="242"/>
      <c r="B159" s="203" t="s">
        <v>94</v>
      </c>
      <c r="C159" s="204"/>
      <c r="D159" s="204"/>
      <c r="E159" s="204"/>
      <c r="F159" s="204"/>
      <c r="G159" s="204"/>
      <c r="H159" s="216">
        <f>L30</f>
        <v>46206</v>
      </c>
      <c r="I159" s="223">
        <f>P30</f>
        <v>64954</v>
      </c>
      <c r="J159" s="202"/>
      <c r="K159" s="202">
        <f>H159-I159</f>
        <v>-18748</v>
      </c>
      <c r="L159" s="221">
        <f t="shared" si="30"/>
        <v>-0.40574817123317319</v>
      </c>
    </row>
    <row r="160" spans="1:12" ht="18.75" x14ac:dyDescent="0.25">
      <c r="A160" s="242"/>
      <c r="B160" s="14" t="s">
        <v>32</v>
      </c>
      <c r="C160" s="15"/>
      <c r="D160" s="15"/>
      <c r="E160" s="15"/>
      <c r="F160" s="15"/>
      <c r="G160" s="15"/>
      <c r="H160" s="205"/>
      <c r="I160" s="18"/>
      <c r="J160" s="206"/>
      <c r="K160" s="206"/>
      <c r="L160" s="221" t="s">
        <v>25</v>
      </c>
    </row>
    <row r="161" spans="1:12" ht="18.75" x14ac:dyDescent="0.25">
      <c r="A161" s="242"/>
      <c r="B161" s="238" t="s">
        <v>93</v>
      </c>
      <c r="C161" s="239"/>
      <c r="D161" s="239"/>
      <c r="E161" s="239"/>
      <c r="F161" s="239"/>
      <c r="G161" s="239"/>
      <c r="H161" s="215">
        <f>L33</f>
        <v>8328</v>
      </c>
      <c r="I161" s="217">
        <f>P33</f>
        <v>8506</v>
      </c>
      <c r="J161" s="202"/>
      <c r="K161" s="202">
        <f>H161-I161</f>
        <v>-178</v>
      </c>
      <c r="L161" s="221">
        <f t="shared" si="30"/>
        <v>-2.1373679154658983E-2</v>
      </c>
    </row>
    <row r="162" spans="1:12" ht="18.75" x14ac:dyDescent="0.25">
      <c r="A162" s="242"/>
      <c r="B162" s="203" t="s">
        <v>94</v>
      </c>
      <c r="C162" s="204"/>
      <c r="D162" s="204"/>
      <c r="E162" s="204"/>
      <c r="F162" s="204"/>
      <c r="G162" s="204"/>
      <c r="H162" s="216">
        <f>L35</f>
        <v>11158</v>
      </c>
      <c r="I162" s="223">
        <f>P35</f>
        <v>16168</v>
      </c>
      <c r="J162" s="202"/>
      <c r="K162" s="202">
        <f>H162-I162</f>
        <v>-5010</v>
      </c>
      <c r="L162" s="221">
        <f t="shared" si="30"/>
        <v>-0.44900519806416922</v>
      </c>
    </row>
    <row r="163" spans="1:12" ht="18.75" x14ac:dyDescent="0.25">
      <c r="A163" s="243"/>
      <c r="B163" s="207" t="s">
        <v>35</v>
      </c>
      <c r="C163" s="15"/>
      <c r="D163" s="15"/>
      <c r="E163" s="15"/>
      <c r="F163" s="15"/>
      <c r="G163" s="15"/>
      <c r="H163" s="205"/>
      <c r="I163" s="18"/>
      <c r="J163" s="206"/>
      <c r="K163" s="206"/>
      <c r="L163" s="221" t="s">
        <v>25</v>
      </c>
    </row>
    <row r="164" spans="1:12" ht="18.75" x14ac:dyDescent="0.25">
      <c r="A164" s="244"/>
      <c r="B164" s="238" t="s">
        <v>93</v>
      </c>
      <c r="C164" s="239"/>
      <c r="D164" s="239"/>
      <c r="E164" s="239"/>
      <c r="F164" s="239"/>
      <c r="G164" s="239"/>
      <c r="H164" s="215">
        <f>L38</f>
        <v>357914</v>
      </c>
      <c r="I164" s="217">
        <f>P38</f>
        <v>341943</v>
      </c>
      <c r="J164" s="202"/>
      <c r="K164" s="202">
        <f>H164-I164</f>
        <v>15971</v>
      </c>
      <c r="L164" s="221">
        <f t="shared" si="30"/>
        <v>4.4622451203361703E-2</v>
      </c>
    </row>
    <row r="165" spans="1:12" ht="15" customHeight="1" x14ac:dyDescent="0.25">
      <c r="A165" s="244"/>
      <c r="B165" s="203" t="s">
        <v>94</v>
      </c>
      <c r="C165" s="204"/>
      <c r="D165" s="204"/>
      <c r="E165" s="204"/>
      <c r="F165" s="204"/>
      <c r="G165" s="204"/>
      <c r="H165" s="216">
        <f>L40</f>
        <v>309083</v>
      </c>
      <c r="I165" s="223">
        <f>P40</f>
        <v>338271</v>
      </c>
      <c r="J165" s="202"/>
      <c r="K165" s="202">
        <f>H165-I165</f>
        <v>-29188</v>
      </c>
      <c r="L165" s="221">
        <f t="shared" si="30"/>
        <v>-9.4434181109928406E-2</v>
      </c>
    </row>
    <row r="166" spans="1:12" ht="18.75" x14ac:dyDescent="0.25">
      <c r="A166" s="244"/>
      <c r="B166" s="207" t="s">
        <v>37</v>
      </c>
      <c r="C166" s="15"/>
      <c r="D166" s="15"/>
      <c r="E166" s="15"/>
      <c r="F166" s="15"/>
      <c r="G166" s="15"/>
      <c r="H166" s="205"/>
      <c r="I166" s="18"/>
      <c r="J166" s="206"/>
      <c r="K166" s="206"/>
      <c r="L166" s="221" t="s">
        <v>25</v>
      </c>
    </row>
    <row r="167" spans="1:12" ht="18.75" x14ac:dyDescent="0.25">
      <c r="A167" s="244"/>
      <c r="B167" s="238" t="s">
        <v>93</v>
      </c>
      <c r="C167" s="239"/>
      <c r="D167" s="239"/>
      <c r="E167" s="239"/>
      <c r="F167" s="239"/>
      <c r="G167" s="239"/>
      <c r="H167" s="215">
        <f>L43</f>
        <v>460234</v>
      </c>
      <c r="I167" s="217">
        <f>P43</f>
        <v>475794</v>
      </c>
      <c r="J167" s="202"/>
      <c r="K167" s="202">
        <f>H167-I167</f>
        <v>-15560</v>
      </c>
      <c r="L167" s="221">
        <f t="shared" si="30"/>
        <v>-3.3808888521925803E-2</v>
      </c>
    </row>
    <row r="168" spans="1:12" ht="18.75" x14ac:dyDescent="0.25">
      <c r="A168" s="244"/>
      <c r="B168" s="203" t="s">
        <v>94</v>
      </c>
      <c r="C168" s="204"/>
      <c r="D168" s="204"/>
      <c r="E168" s="204"/>
      <c r="F168" s="204"/>
      <c r="G168" s="204"/>
      <c r="H168" s="216">
        <f>L44</f>
        <v>377959</v>
      </c>
      <c r="I168" s="223">
        <f>P44</f>
        <v>464243</v>
      </c>
      <c r="J168" s="202"/>
      <c r="K168" s="202">
        <f>H168-I168</f>
        <v>-86284</v>
      </c>
      <c r="L168" s="221">
        <f t="shared" si="30"/>
        <v>-0.22828931180366124</v>
      </c>
    </row>
    <row r="169" spans="1:12" ht="18.75" x14ac:dyDescent="0.25">
      <c r="A169" s="244"/>
      <c r="B169" s="207" t="s">
        <v>38</v>
      </c>
      <c r="C169" s="15"/>
      <c r="D169" s="15"/>
      <c r="E169" s="15"/>
      <c r="F169" s="15"/>
      <c r="G169" s="15"/>
      <c r="H169" s="205"/>
      <c r="I169" s="18"/>
      <c r="J169" s="206"/>
      <c r="K169" s="206"/>
      <c r="L169" s="221" t="s">
        <v>25</v>
      </c>
    </row>
    <row r="170" spans="1:12" ht="18.75" x14ac:dyDescent="0.25">
      <c r="A170" s="244"/>
      <c r="B170" s="238" t="s">
        <v>93</v>
      </c>
      <c r="C170" s="239"/>
      <c r="D170" s="239"/>
      <c r="E170" s="239"/>
      <c r="F170" s="239"/>
      <c r="G170" s="239"/>
      <c r="H170" s="215">
        <f>L47</f>
        <v>543722</v>
      </c>
      <c r="I170" s="217">
        <f>P47</f>
        <v>570237</v>
      </c>
      <c r="J170" s="202"/>
      <c r="K170" s="202">
        <f>H170-I170</f>
        <v>-26515</v>
      </c>
      <c r="L170" s="221">
        <f t="shared" si="30"/>
        <v>-4.8765729545613382E-2</v>
      </c>
    </row>
    <row r="171" spans="1:12" ht="19.5" thickBot="1" x14ac:dyDescent="0.3">
      <c r="A171" s="244"/>
      <c r="B171" s="203" t="s">
        <v>94</v>
      </c>
      <c r="C171" s="204"/>
      <c r="D171" s="204"/>
      <c r="E171" s="204"/>
      <c r="F171" s="204"/>
      <c r="G171" s="204"/>
      <c r="H171" s="216">
        <f>L48</f>
        <v>331044</v>
      </c>
      <c r="I171" s="223">
        <f>P48</f>
        <v>370111</v>
      </c>
      <c r="J171" s="202"/>
      <c r="K171" s="202">
        <f>H171-I171</f>
        <v>-39067</v>
      </c>
      <c r="L171" s="221">
        <f t="shared" si="30"/>
        <v>-0.118011503002622</v>
      </c>
    </row>
    <row r="172" spans="1:12" ht="19.5" thickBot="1" x14ac:dyDescent="0.3">
      <c r="A172" s="236"/>
      <c r="B172" s="208" t="s">
        <v>95</v>
      </c>
      <c r="C172" s="209"/>
      <c r="D172" s="218"/>
      <c r="E172" s="218"/>
      <c r="F172" s="218"/>
      <c r="G172" s="218"/>
      <c r="H172" s="196">
        <f>H147+H149+H152+H155+H158+H161+H164+H167+H170</f>
        <v>1797187</v>
      </c>
      <c r="I172" s="222">
        <f>I147+I149+I152+I155+I158+I161+I164+I167+I170</f>
        <v>1739023</v>
      </c>
      <c r="J172" s="219"/>
      <c r="K172" s="202">
        <f>H172-I172</f>
        <v>58164</v>
      </c>
      <c r="L172" s="221">
        <f t="shared" si="30"/>
        <v>3.2363910934143189E-2</v>
      </c>
    </row>
    <row r="173" spans="1:12" ht="19.5" thickBot="1" x14ac:dyDescent="0.3">
      <c r="A173" s="237"/>
      <c r="B173" s="220" t="s">
        <v>96</v>
      </c>
      <c r="C173" s="193"/>
      <c r="D173" s="193"/>
      <c r="E173" s="194"/>
      <c r="F173" s="194"/>
      <c r="G173" s="195"/>
      <c r="H173" s="222">
        <f>H150+H153+H156+H159+H162+H165+H168+H171</f>
        <v>1316413</v>
      </c>
      <c r="I173" s="196">
        <f>I150+I153+I156+I159+I162+I165+I168+I171</f>
        <v>1522493</v>
      </c>
      <c r="J173" s="197" t="s">
        <v>4</v>
      </c>
      <c r="K173" s="198">
        <f>H173-I173</f>
        <v>-206080</v>
      </c>
      <c r="L173" s="221">
        <f t="shared" si="30"/>
        <v>-0.15654661568975695</v>
      </c>
    </row>
  </sheetData>
  <mergeCells count="43">
    <mergeCell ref="A1:R1"/>
    <mergeCell ref="A2:R2"/>
    <mergeCell ref="A4:G4"/>
    <mergeCell ref="P4:R4"/>
    <mergeCell ref="A5:G5"/>
    <mergeCell ref="A6:A12"/>
    <mergeCell ref="A89:A92"/>
    <mergeCell ref="A93:R93"/>
    <mergeCell ref="A94:A107"/>
    <mergeCell ref="A108:R108"/>
    <mergeCell ref="B13:R13"/>
    <mergeCell ref="A14:A21"/>
    <mergeCell ref="A22:A36"/>
    <mergeCell ref="A37:A49"/>
    <mergeCell ref="A50:A53"/>
    <mergeCell ref="A60:A88"/>
    <mergeCell ref="A114:G114"/>
    <mergeCell ref="A115:A116"/>
    <mergeCell ref="A112:L112"/>
    <mergeCell ref="A111:L111"/>
    <mergeCell ref="A142:L142"/>
    <mergeCell ref="A117:A120"/>
    <mergeCell ref="A121:A126"/>
    <mergeCell ref="A127:A132"/>
    <mergeCell ref="A133:A134"/>
    <mergeCell ref="A113:G113"/>
    <mergeCell ref="A143:L143"/>
    <mergeCell ref="A144:G144"/>
    <mergeCell ref="A145:G145"/>
    <mergeCell ref="A146:A147"/>
    <mergeCell ref="A148:A153"/>
    <mergeCell ref="A172:A173"/>
    <mergeCell ref="B147:G147"/>
    <mergeCell ref="B149:G149"/>
    <mergeCell ref="B152:G152"/>
    <mergeCell ref="B155:G155"/>
    <mergeCell ref="B161:G161"/>
    <mergeCell ref="B158:G158"/>
    <mergeCell ref="B170:G170"/>
    <mergeCell ref="B164:G164"/>
    <mergeCell ref="B167:G167"/>
    <mergeCell ref="A154:A162"/>
    <mergeCell ref="A163:A171"/>
  </mergeCells>
  <pageMargins left="0" right="0" top="0" bottom="0" header="0" footer="0"/>
  <pageSetup scale="63" fitToHeight="0" orientation="landscape" r:id="rId1"/>
  <rowBreaks count="4" manualBreakCount="4">
    <brk id="47" max="16383" man="1"/>
    <brk id="92" max="16383" man="1"/>
    <brk id="108" max="16383" man="1"/>
    <brk id="1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Quinn</dc:creator>
  <cp:lastModifiedBy>Mike Quinn</cp:lastModifiedBy>
  <cp:lastPrinted>2021-08-17T21:23:58Z</cp:lastPrinted>
  <dcterms:created xsi:type="dcterms:W3CDTF">2020-11-06T15:21:28Z</dcterms:created>
  <dcterms:modified xsi:type="dcterms:W3CDTF">2021-08-17T21:24:12Z</dcterms:modified>
</cp:coreProperties>
</file>